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I:\Skupiny\VRI\P2\INV\Kosmonosy - obnova vod a kan\PD\2_etapa rozpracovane\Rozpočty\konečné\"/>
    </mc:Choice>
  </mc:AlternateContent>
  <xr:revisionPtr revIDLastSave="0" documentId="13_ncr:1_{482BEA30-FACF-4A15-865E-E573E6F012F0}" xr6:coauthVersionLast="36" xr6:coauthVersionMax="36" xr10:uidLastSave="{00000000-0000-0000-0000-000000000000}"/>
  <bookViews>
    <workbookView xWindow="0" yWindow="0" windowWidth="25200" windowHeight="11775" tabRatio="811" xr2:uid="{00000000-000D-0000-FFFF-FFFF00000000}"/>
  </bookViews>
  <sheets>
    <sheet name="Rekapitulace stavby" sheetId="1" r:id="rId1"/>
    <sheet name="SO 1.1. - Stoka C" sheetId="2" r:id="rId2"/>
    <sheet name="SO 1.2. - Vodovodní řad 6" sheetId="3" r:id="rId3"/>
    <sheet name="SO 2.1. - Stoka D" sheetId="4" r:id="rId4"/>
    <sheet name="SO 2.3.1. - Vodovodní řad 7" sheetId="5" r:id="rId5"/>
    <sheet name="SO 3.1. - Lokální opravy ..." sheetId="6" r:id="rId6"/>
    <sheet name="SO 3.2. - Vodovodní řad 8" sheetId="7" r:id="rId7"/>
    <sheet name="SO 5.1. - Lokální opravy ..." sheetId="8" r:id="rId8"/>
    <sheet name="SO 5.2. - Stoka F" sheetId="9" r:id="rId9"/>
    <sheet name="SO 5.3. - Stoka F1" sheetId="10" r:id="rId10"/>
    <sheet name="SO 5.4. - Vodovodní řad 9" sheetId="11" r:id="rId11"/>
    <sheet name="06 - Vedlejší a ostaní ná..." sheetId="12" r:id="rId12"/>
  </sheets>
  <externalReferences>
    <externalReference r:id="rId13"/>
  </externalReferences>
  <definedNames>
    <definedName name="_xlnm._FilterDatabase" localSheetId="1" hidden="1">'SO 1.1. - Stoka C'!$C$130:$K$348</definedName>
    <definedName name="_xlnm._FilterDatabase" localSheetId="2" hidden="1">'SO 1.2. - Vodovodní řad 6'!$C$128:$K$354</definedName>
    <definedName name="_xlnm._FilterDatabase" localSheetId="3" hidden="1">'SO 2.1. - Stoka D'!$C$130:$K$346</definedName>
    <definedName name="_xlnm._FilterDatabase" localSheetId="4" hidden="1">'SO 2.3.1. - Vodovodní řad 7'!$C$128:$K$384</definedName>
    <definedName name="_xlnm._FilterDatabase" localSheetId="5" hidden="1">'SO 3.1. - Lokální opravy ...'!$C$129:$K$254</definedName>
    <definedName name="_xlnm._FilterDatabase" localSheetId="6" hidden="1">'SO 3.2. - Vodovodní řad 8'!$C$127:$K$326</definedName>
    <definedName name="_xlnm._FilterDatabase" localSheetId="7" hidden="1">'SO 5.1. - Lokální opravy ...'!$C$120:$K$239</definedName>
    <definedName name="_xlnm._FilterDatabase" localSheetId="8" hidden="1">'SO 5.2. - Stoka F'!$C$130:$K$278</definedName>
    <definedName name="_xlnm._FilterDatabase" localSheetId="9" hidden="1">'SO 5.3. - Stoka F1'!$C$129:$K$318</definedName>
    <definedName name="_xlnm._FilterDatabase" localSheetId="10" hidden="1">'SO 5.4. - Vodovodní řad 9'!$C$127:$K$404</definedName>
    <definedName name="_xlnm.Print_Titles" localSheetId="0">'Rekapitulace stavby'!$92:$92</definedName>
    <definedName name="_xlnm.Print_Titles" localSheetId="1">'SO 1.1. - Stoka C'!$130:$130</definedName>
    <definedName name="_xlnm.Print_Titles" localSheetId="2">'SO 1.2. - Vodovodní řad 6'!$128:$128</definedName>
    <definedName name="_xlnm.Print_Titles" localSheetId="3">'SO 2.1. - Stoka D'!$130:$130</definedName>
    <definedName name="_xlnm.Print_Titles" localSheetId="4">'SO 2.3.1. - Vodovodní řad 7'!$128:$128</definedName>
    <definedName name="_xlnm.Print_Titles" localSheetId="5">'SO 3.1. - Lokální opravy ...'!$129:$129</definedName>
    <definedName name="_xlnm.Print_Titles" localSheetId="6">'SO 3.2. - Vodovodní řad 8'!$127:$127</definedName>
    <definedName name="_xlnm.Print_Titles" localSheetId="7">'SO 5.1. - Lokální opravy ...'!$120:$120</definedName>
    <definedName name="_xlnm.Print_Titles" localSheetId="8">'SO 5.2. - Stoka F'!$130:$130</definedName>
    <definedName name="_xlnm.Print_Titles" localSheetId="9">'SO 5.3. - Stoka F1'!$129:$129</definedName>
    <definedName name="_xlnm.Print_Titles" localSheetId="10">'SO 5.4. - Vodovodní řad 9'!$127:$127</definedName>
    <definedName name="_xlnm.Print_Area" localSheetId="11">'06 - Vedlejší a ostaní ná...'!$B$41:$K$147</definedName>
    <definedName name="_xlnm.Print_Area" localSheetId="0">'Rekapitulace stavby'!$D$4:$AO$76,'Rekapitulace stavby'!$C$82:$AQ$109</definedName>
    <definedName name="_xlnm.Print_Area" localSheetId="1">'SO 1.1. - Stoka C'!$B$81:$K$349</definedName>
    <definedName name="_xlnm.Print_Area" localSheetId="2">'SO 1.2. - Vodovodní řad 6'!$B$81:$K$355</definedName>
    <definedName name="_xlnm.Print_Area" localSheetId="3">'SO 2.1. - Stoka D'!$B$81:$K$347</definedName>
    <definedName name="_xlnm.Print_Area" localSheetId="4">'SO 2.3.1. - Vodovodní řad 7'!$B$81:$K$385</definedName>
    <definedName name="_xlnm.Print_Area" localSheetId="5">'SO 3.1. - Lokální opravy ...'!$B$81:$K$255</definedName>
    <definedName name="_xlnm.Print_Area" localSheetId="6">'SO 3.2. - Vodovodní řad 8'!$B$81:$K$327</definedName>
    <definedName name="_xlnm.Print_Area" localSheetId="7">'SO 5.1. - Lokální opravy ...'!$B$81:$K$240</definedName>
    <definedName name="_xlnm.Print_Area" localSheetId="8">'SO 5.2. - Stoka F'!$B$81:$K$279</definedName>
    <definedName name="_xlnm.Print_Area" localSheetId="9">'SO 5.3. - Stoka F1'!$B$81:$K$319</definedName>
    <definedName name="_xlnm.Print_Area" localSheetId="10">'SO 5.4. - Vodovodní řad 9'!$B$81:$K$405</definedName>
  </definedNames>
  <calcPr calcId="191029"/>
</workbook>
</file>

<file path=xl/calcChain.xml><?xml version="1.0" encoding="utf-8"?>
<calcChain xmlns="http://schemas.openxmlformats.org/spreadsheetml/2006/main">
  <c r="BK326" i="5" l="1"/>
  <c r="BI326" i="5"/>
  <c r="BH326" i="5"/>
  <c r="BG326" i="5"/>
  <c r="BF326" i="5"/>
  <c r="BE326" i="5"/>
  <c r="T326" i="5"/>
  <c r="R326" i="5"/>
  <c r="P326" i="5"/>
  <c r="J326" i="5"/>
  <c r="BK325" i="5"/>
  <c r="BI325" i="5"/>
  <c r="BH325" i="5"/>
  <c r="BG325" i="5"/>
  <c r="BF325" i="5"/>
  <c r="T325" i="5"/>
  <c r="R325" i="5"/>
  <c r="P325" i="5"/>
  <c r="J325" i="5"/>
  <c r="BE325" i="5" s="1"/>
  <c r="BK324" i="5"/>
  <c r="BI324" i="5"/>
  <c r="BH324" i="5"/>
  <c r="BG324" i="5"/>
  <c r="BF324" i="5"/>
  <c r="T324" i="5"/>
  <c r="R324" i="5"/>
  <c r="P324" i="5"/>
  <c r="J324" i="5"/>
  <c r="BE324" i="5" s="1"/>
  <c r="BD109" i="1" l="1"/>
  <c r="BC109" i="1"/>
  <c r="BB109" i="1"/>
  <c r="BA109" i="1"/>
  <c r="AZ109" i="1"/>
  <c r="AY109" i="1"/>
  <c r="AX109" i="1"/>
  <c r="AW109" i="1"/>
  <c r="AV109" i="1"/>
  <c r="AU109" i="1"/>
  <c r="AT109" i="1"/>
  <c r="E7" i="12"/>
  <c r="E45" i="12" s="1"/>
  <c r="J17" i="12"/>
  <c r="E18" i="12"/>
  <c r="F79" i="12" s="1"/>
  <c r="J18" i="12"/>
  <c r="BB143" i="12"/>
  <c r="AZ143" i="12"/>
  <c r="AY143" i="12"/>
  <c r="AX143" i="12"/>
  <c r="AW143" i="12"/>
  <c r="J143" i="12"/>
  <c r="AV143" i="12" s="1"/>
  <c r="BB142" i="12"/>
  <c r="J142" i="12" s="1"/>
  <c r="J62" i="12" s="1"/>
  <c r="BB139" i="12"/>
  <c r="AZ139" i="12"/>
  <c r="AY139" i="12"/>
  <c r="AX139" i="12"/>
  <c r="AW139" i="12"/>
  <c r="AV139" i="12"/>
  <c r="J139" i="12"/>
  <c r="BB138" i="12"/>
  <c r="AZ138" i="12"/>
  <c r="AY138" i="12"/>
  <c r="AX138" i="12"/>
  <c r="AW138" i="12"/>
  <c r="J138" i="12"/>
  <c r="AV138" i="12" s="1"/>
  <c r="BB133" i="12"/>
  <c r="AZ133" i="12"/>
  <c r="AY133" i="12"/>
  <c r="AX133" i="12"/>
  <c r="AW133" i="12"/>
  <c r="J133" i="12"/>
  <c r="AV133" i="12" s="1"/>
  <c r="BB127" i="12"/>
  <c r="AZ127" i="12"/>
  <c r="AY127" i="12"/>
  <c r="AX127" i="12"/>
  <c r="AW127" i="12"/>
  <c r="J127" i="12"/>
  <c r="AV127" i="12" s="1"/>
  <c r="BB126" i="12"/>
  <c r="AZ126" i="12"/>
  <c r="AY126" i="12"/>
  <c r="AX126" i="12"/>
  <c r="AW126" i="12"/>
  <c r="J126" i="12"/>
  <c r="AV126" i="12" s="1"/>
  <c r="BB125" i="12"/>
  <c r="AZ125" i="12"/>
  <c r="AY125" i="12"/>
  <c r="AX125" i="12"/>
  <c r="AW125" i="12"/>
  <c r="J125" i="12"/>
  <c r="AV125" i="12" s="1"/>
  <c r="BB116" i="12"/>
  <c r="AZ116" i="12"/>
  <c r="AY116" i="12"/>
  <c r="AX116" i="12"/>
  <c r="AW116" i="12"/>
  <c r="J116" i="12"/>
  <c r="AV116" i="12" s="1"/>
  <c r="BB114" i="12"/>
  <c r="AZ114" i="12"/>
  <c r="AY114" i="12"/>
  <c r="AX114" i="12"/>
  <c r="AW114" i="12"/>
  <c r="J114" i="12"/>
  <c r="AV114" i="12" s="1"/>
  <c r="BB108" i="12"/>
  <c r="AZ108" i="12"/>
  <c r="AY108" i="12"/>
  <c r="AX108" i="12"/>
  <c r="AW108" i="12"/>
  <c r="J108" i="12"/>
  <c r="AV108" i="12" s="1"/>
  <c r="BB104" i="12"/>
  <c r="AZ104" i="12"/>
  <c r="AY104" i="12"/>
  <c r="AX104" i="12"/>
  <c r="AW104" i="12"/>
  <c r="J104" i="12"/>
  <c r="AV104" i="12" s="1"/>
  <c r="BB101" i="12"/>
  <c r="AZ101" i="12"/>
  <c r="AY101" i="12"/>
  <c r="AX101" i="12"/>
  <c r="AW101" i="12"/>
  <c r="J101" i="12"/>
  <c r="AV101" i="12" s="1"/>
  <c r="BB98" i="12"/>
  <c r="AZ98" i="12"/>
  <c r="AY98" i="12"/>
  <c r="AX98" i="12"/>
  <c r="AW98" i="12"/>
  <c r="J98" i="12"/>
  <c r="AV98" i="12" s="1"/>
  <c r="BB97" i="12"/>
  <c r="AZ97" i="12"/>
  <c r="AY97" i="12"/>
  <c r="AX97" i="12"/>
  <c r="AW97" i="12"/>
  <c r="J97" i="12"/>
  <c r="AV97" i="12" s="1"/>
  <c r="BB96" i="12"/>
  <c r="AZ96" i="12"/>
  <c r="AY96" i="12"/>
  <c r="AX96" i="12"/>
  <c r="AW96" i="12"/>
  <c r="J96" i="12"/>
  <c r="AV96" i="12" s="1"/>
  <c r="BB95" i="12"/>
  <c r="AZ95" i="12"/>
  <c r="AY95" i="12"/>
  <c r="AX95" i="12"/>
  <c r="AW95" i="12"/>
  <c r="J95" i="12"/>
  <c r="AV95" i="12" s="1"/>
  <c r="BB89" i="12"/>
  <c r="AZ89" i="12"/>
  <c r="AY89" i="12"/>
  <c r="AX89" i="12"/>
  <c r="AW89" i="12"/>
  <c r="J89" i="12"/>
  <c r="AV89" i="12" s="1"/>
  <c r="BB85" i="12"/>
  <c r="AZ85" i="12"/>
  <c r="F34" i="12" s="1"/>
  <c r="AY85" i="12"/>
  <c r="F33" i="12" s="1"/>
  <c r="AX85" i="12"/>
  <c r="F32" i="12" s="1"/>
  <c r="AW85" i="12"/>
  <c r="J85" i="12"/>
  <c r="AV85" i="12" s="1"/>
  <c r="J78" i="12"/>
  <c r="F78" i="12"/>
  <c r="F76" i="12"/>
  <c r="E74" i="12"/>
  <c r="J51" i="12"/>
  <c r="F51" i="12"/>
  <c r="F49" i="12"/>
  <c r="E47" i="12"/>
  <c r="J76" i="12"/>
  <c r="H233" i="11"/>
  <c r="H234" i="11"/>
  <c r="H231" i="11"/>
  <c r="H232" i="11"/>
  <c r="BK233" i="11"/>
  <c r="BI233" i="11"/>
  <c r="BH233" i="11"/>
  <c r="BG233" i="11"/>
  <c r="BF233" i="11"/>
  <c r="T233" i="11"/>
  <c r="R233" i="11"/>
  <c r="P233" i="11"/>
  <c r="J233" i="11"/>
  <c r="BE233" i="11" s="1"/>
  <c r="BK231" i="11"/>
  <c r="BI231" i="11"/>
  <c r="BH231" i="11"/>
  <c r="BG231" i="11"/>
  <c r="BF231" i="11"/>
  <c r="T231" i="11"/>
  <c r="R231" i="11"/>
  <c r="P231" i="11"/>
  <c r="J231" i="11"/>
  <c r="BE231" i="11" s="1"/>
  <c r="F52" i="12" l="1"/>
  <c r="BB94" i="12"/>
  <c r="J94" i="12" s="1"/>
  <c r="J60" i="12" s="1"/>
  <c r="BB84" i="12"/>
  <c r="J84" i="12" s="1"/>
  <c r="J58" i="12" s="1"/>
  <c r="BB115" i="12"/>
  <c r="J115" i="12" s="1"/>
  <c r="J61" i="12" s="1"/>
  <c r="J49" i="12"/>
  <c r="E72" i="12"/>
  <c r="BB83" i="12" l="1"/>
  <c r="BB93" i="12"/>
  <c r="J93" i="12" s="1"/>
  <c r="J59" i="12" s="1"/>
  <c r="J83" i="12"/>
  <c r="J57" i="12" s="1"/>
  <c r="BB82" i="12"/>
  <c r="J82" i="12" s="1"/>
  <c r="J27" i="12" s="1"/>
  <c r="J56" i="12" l="1"/>
  <c r="AG109" i="1" s="1"/>
  <c r="AN109" i="1" l="1"/>
  <c r="BK141" i="11" l="1"/>
  <c r="BI141" i="11"/>
  <c r="BH141" i="11"/>
  <c r="BG141" i="11"/>
  <c r="BF141" i="11"/>
  <c r="BE141" i="11"/>
  <c r="T141" i="11"/>
  <c r="R141" i="11"/>
  <c r="P141" i="11"/>
  <c r="J141" i="11"/>
  <c r="J39" i="11" l="1"/>
  <c r="J38" i="11"/>
  <c r="AY108" i="1" s="1"/>
  <c r="J37" i="11"/>
  <c r="AX108" i="1" s="1"/>
  <c r="BI404" i="11"/>
  <c r="BH404" i="11"/>
  <c r="BG404" i="11"/>
  <c r="BF404" i="11"/>
  <c r="T404" i="11"/>
  <c r="T403" i="11" s="1"/>
  <c r="R404" i="11"/>
  <c r="R403" i="11" s="1"/>
  <c r="P404" i="11"/>
  <c r="P403" i="11" s="1"/>
  <c r="BI397" i="11"/>
  <c r="BH397" i="11"/>
  <c r="BG397" i="11"/>
  <c r="BF397" i="11"/>
  <c r="T397" i="11"/>
  <c r="T396" i="11" s="1"/>
  <c r="R397" i="11"/>
  <c r="R396" i="11" s="1"/>
  <c r="P397" i="11"/>
  <c r="P396" i="11" s="1"/>
  <c r="BI393" i="11"/>
  <c r="BH393" i="11"/>
  <c r="BG393" i="11"/>
  <c r="BF393" i="11"/>
  <c r="T393" i="11"/>
  <c r="R393" i="11"/>
  <c r="P393" i="11"/>
  <c r="BI390" i="11"/>
  <c r="BH390" i="11"/>
  <c r="BG390" i="11"/>
  <c r="BF390" i="11"/>
  <c r="T390" i="11"/>
  <c r="R390" i="11"/>
  <c r="P390" i="11"/>
  <c r="BI388" i="11"/>
  <c r="BH388" i="11"/>
  <c r="BG388" i="11"/>
  <c r="BF388" i="11"/>
  <c r="T388" i="11"/>
  <c r="R388" i="11"/>
  <c r="P388" i="11"/>
  <c r="BI383" i="11"/>
  <c r="BH383" i="11"/>
  <c r="BG383" i="11"/>
  <c r="BF383" i="11"/>
  <c r="T383" i="11"/>
  <c r="R383" i="11"/>
  <c r="P383" i="11"/>
  <c r="BI382" i="11"/>
  <c r="BH382" i="11"/>
  <c r="BG382" i="11"/>
  <c r="BF382" i="11"/>
  <c r="T382" i="11"/>
  <c r="R382" i="11"/>
  <c r="P382" i="11"/>
  <c r="BI381" i="11"/>
  <c r="BH381" i="11"/>
  <c r="BG381" i="11"/>
  <c r="BF381" i="11"/>
  <c r="T381" i="11"/>
  <c r="R381" i="11"/>
  <c r="P381" i="11"/>
  <c r="BI380" i="11"/>
  <c r="BH380" i="11"/>
  <c r="BG380" i="11"/>
  <c r="BF380" i="11"/>
  <c r="T380" i="11"/>
  <c r="R380" i="11"/>
  <c r="P380" i="11"/>
  <c r="BI379" i="11"/>
  <c r="BH379" i="11"/>
  <c r="BG379" i="11"/>
  <c r="BF379" i="11"/>
  <c r="T379" i="11"/>
  <c r="R379" i="11"/>
  <c r="P379" i="11"/>
  <c r="BI375" i="11"/>
  <c r="BH375" i="11"/>
  <c r="BG375" i="11"/>
  <c r="BF375" i="11"/>
  <c r="T375" i="11"/>
  <c r="R375" i="11"/>
  <c r="P375" i="11"/>
  <c r="BI371" i="11"/>
  <c r="BH371" i="11"/>
  <c r="BG371" i="11"/>
  <c r="BF371" i="11"/>
  <c r="T371" i="11"/>
  <c r="R371" i="11"/>
  <c r="P371" i="11"/>
  <c r="BI363" i="11"/>
  <c r="BH363" i="11"/>
  <c r="BG363" i="11"/>
  <c r="BF363" i="11"/>
  <c r="T363" i="11"/>
  <c r="R363" i="11"/>
  <c r="P363" i="11"/>
  <c r="BI362" i="11"/>
  <c r="BH362" i="11"/>
  <c r="BG362" i="11"/>
  <c r="BF362" i="11"/>
  <c r="T362" i="11"/>
  <c r="R362" i="11"/>
  <c r="P362" i="11"/>
  <c r="BI356" i="11"/>
  <c r="BH356" i="11"/>
  <c r="BG356" i="11"/>
  <c r="BF356" i="11"/>
  <c r="T356" i="11"/>
  <c r="R356" i="11"/>
  <c r="P356" i="11"/>
  <c r="BI355" i="11"/>
  <c r="BH355" i="11"/>
  <c r="BG355" i="11"/>
  <c r="BF355" i="11"/>
  <c r="T355" i="11"/>
  <c r="R355" i="11"/>
  <c r="P355" i="11"/>
  <c r="BI353" i="11"/>
  <c r="BH353" i="11"/>
  <c r="BG353" i="11"/>
  <c r="BF353" i="11"/>
  <c r="T353" i="11"/>
  <c r="R353" i="11"/>
  <c r="P353" i="11"/>
  <c r="BI352" i="11"/>
  <c r="BH352" i="11"/>
  <c r="BG352" i="11"/>
  <c r="BF352" i="11"/>
  <c r="T352" i="11"/>
  <c r="R352" i="11"/>
  <c r="P352" i="11"/>
  <c r="BI351" i="11"/>
  <c r="BH351" i="11"/>
  <c r="BG351" i="11"/>
  <c r="BF351" i="11"/>
  <c r="T351" i="11"/>
  <c r="R351" i="11"/>
  <c r="P351" i="11"/>
  <c r="BI350" i="11"/>
  <c r="BH350" i="11"/>
  <c r="BG350" i="11"/>
  <c r="BF350" i="11"/>
  <c r="T350" i="11"/>
  <c r="R350" i="11"/>
  <c r="P350" i="11"/>
  <c r="BI347" i="11"/>
  <c r="BH347" i="11"/>
  <c r="BG347" i="11"/>
  <c r="BF347" i="11"/>
  <c r="T347" i="11"/>
  <c r="R347" i="11"/>
  <c r="P347" i="11"/>
  <c r="BI346" i="11"/>
  <c r="BH346" i="11"/>
  <c r="BG346" i="11"/>
  <c r="BF346" i="11"/>
  <c r="T346" i="11"/>
  <c r="R346" i="11"/>
  <c r="P346" i="11"/>
  <c r="BI343" i="11"/>
  <c r="BH343" i="11"/>
  <c r="BG343" i="11"/>
  <c r="BF343" i="11"/>
  <c r="T343" i="11"/>
  <c r="R343" i="11"/>
  <c r="P343" i="11"/>
  <c r="BI342" i="11"/>
  <c r="BH342" i="11"/>
  <c r="BG342" i="11"/>
  <c r="BF342" i="11"/>
  <c r="T342" i="11"/>
  <c r="R342" i="11"/>
  <c r="P342" i="11"/>
  <c r="BI341" i="11"/>
  <c r="BH341" i="11"/>
  <c r="BG341" i="11"/>
  <c r="BF341" i="11"/>
  <c r="T341" i="11"/>
  <c r="R341" i="11"/>
  <c r="P341" i="11"/>
  <c r="BI338" i="11"/>
  <c r="BH338" i="11"/>
  <c r="BG338" i="11"/>
  <c r="BF338" i="11"/>
  <c r="T338" i="11"/>
  <c r="R338" i="11"/>
  <c r="P338" i="11"/>
  <c r="BI337" i="11"/>
  <c r="BH337" i="11"/>
  <c r="BG337" i="11"/>
  <c r="BF337" i="11"/>
  <c r="T337" i="11"/>
  <c r="R337" i="11"/>
  <c r="P337" i="11"/>
  <c r="BI336" i="11"/>
  <c r="BH336" i="11"/>
  <c r="BG336" i="11"/>
  <c r="BF336" i="11"/>
  <c r="T336" i="11"/>
  <c r="R336" i="11"/>
  <c r="P336" i="11"/>
  <c r="BI335" i="11"/>
  <c r="BH335" i="11"/>
  <c r="BG335" i="11"/>
  <c r="BF335" i="11"/>
  <c r="T335" i="11"/>
  <c r="R335" i="11"/>
  <c r="P335" i="11"/>
  <c r="BI332" i="11"/>
  <c r="BH332" i="11"/>
  <c r="BG332" i="11"/>
  <c r="BF332" i="11"/>
  <c r="T332" i="11"/>
  <c r="R332" i="11"/>
  <c r="P332" i="11"/>
  <c r="BI331" i="11"/>
  <c r="BH331" i="11"/>
  <c r="BG331" i="11"/>
  <c r="BF331" i="11"/>
  <c r="T331" i="11"/>
  <c r="R331" i="11"/>
  <c r="P331" i="11"/>
  <c r="BI330" i="11"/>
  <c r="BH330" i="11"/>
  <c r="BG330" i="11"/>
  <c r="BF330" i="11"/>
  <c r="T330" i="11"/>
  <c r="R330" i="11"/>
  <c r="P330" i="11"/>
  <c r="BI329" i="11"/>
  <c r="BH329" i="11"/>
  <c r="BG329" i="11"/>
  <c r="BF329" i="11"/>
  <c r="T329" i="11"/>
  <c r="R329" i="11"/>
  <c r="P329" i="11"/>
  <c r="BI326" i="11"/>
  <c r="BH326" i="11"/>
  <c r="BG326" i="11"/>
  <c r="BF326" i="11"/>
  <c r="T326" i="11"/>
  <c r="R326" i="11"/>
  <c r="P326" i="11"/>
  <c r="BI325" i="11"/>
  <c r="BH325" i="11"/>
  <c r="BG325" i="11"/>
  <c r="BF325" i="11"/>
  <c r="T325" i="11"/>
  <c r="R325" i="11"/>
  <c r="P325" i="11"/>
  <c r="BI324" i="11"/>
  <c r="BH324" i="11"/>
  <c r="BG324" i="11"/>
  <c r="BF324" i="11"/>
  <c r="T324" i="11"/>
  <c r="R324" i="11"/>
  <c r="P324" i="11"/>
  <c r="BI323" i="11"/>
  <c r="BH323" i="11"/>
  <c r="BG323" i="11"/>
  <c r="BF323" i="11"/>
  <c r="T323" i="11"/>
  <c r="R323" i="11"/>
  <c r="P323" i="11"/>
  <c r="BI322" i="11"/>
  <c r="BH322" i="11"/>
  <c r="BG322" i="11"/>
  <c r="BF322" i="11"/>
  <c r="T322" i="11"/>
  <c r="R322" i="11"/>
  <c r="P322" i="11"/>
  <c r="BI319" i="11"/>
  <c r="BH319" i="11"/>
  <c r="BG319" i="11"/>
  <c r="BF319" i="11"/>
  <c r="T319" i="11"/>
  <c r="R319" i="11"/>
  <c r="P319" i="11"/>
  <c r="BI318" i="11"/>
  <c r="BH318" i="11"/>
  <c r="BG318" i="11"/>
  <c r="BF318" i="11"/>
  <c r="T318" i="11"/>
  <c r="R318" i="11"/>
  <c r="P318" i="11"/>
  <c r="BI317" i="11"/>
  <c r="BH317" i="11"/>
  <c r="BG317" i="11"/>
  <c r="BF317" i="11"/>
  <c r="T317" i="11"/>
  <c r="R317" i="11"/>
  <c r="P317" i="11"/>
  <c r="BI316" i="11"/>
  <c r="BH316" i="11"/>
  <c r="BG316" i="11"/>
  <c r="BF316" i="11"/>
  <c r="T316" i="11"/>
  <c r="R316" i="11"/>
  <c r="P316" i="11"/>
  <c r="BI315" i="11"/>
  <c r="BH315" i="11"/>
  <c r="BG315" i="11"/>
  <c r="BF315" i="11"/>
  <c r="T315" i="11"/>
  <c r="R315" i="11"/>
  <c r="P315" i="11"/>
  <c r="BI313" i="11"/>
  <c r="BH313" i="11"/>
  <c r="BG313" i="11"/>
  <c r="BF313" i="11"/>
  <c r="T313" i="11"/>
  <c r="R313" i="11"/>
  <c r="P313" i="11"/>
  <c r="BI312" i="11"/>
  <c r="BH312" i="11"/>
  <c r="BG312" i="11"/>
  <c r="BF312" i="11"/>
  <c r="T312" i="11"/>
  <c r="R312" i="11"/>
  <c r="P312" i="11"/>
  <c r="BI311" i="11"/>
  <c r="BH311" i="11"/>
  <c r="BG311" i="11"/>
  <c r="BF311" i="11"/>
  <c r="T311" i="11"/>
  <c r="R311" i="11"/>
  <c r="P311" i="11"/>
  <c r="BI310" i="11"/>
  <c r="BH310" i="11"/>
  <c r="BG310" i="11"/>
  <c r="BF310" i="11"/>
  <c r="T310" i="11"/>
  <c r="R310" i="11"/>
  <c r="P310" i="11"/>
  <c r="BI309" i="11"/>
  <c r="BH309" i="11"/>
  <c r="BG309" i="11"/>
  <c r="BF309" i="11"/>
  <c r="T309" i="11"/>
  <c r="R309" i="11"/>
  <c r="P309" i="11"/>
  <c r="BI308" i="11"/>
  <c r="BH308" i="11"/>
  <c r="BG308" i="11"/>
  <c r="BF308" i="11"/>
  <c r="T308" i="11"/>
  <c r="R308" i="11"/>
  <c r="P308" i="11"/>
  <c r="BI307" i="11"/>
  <c r="BH307" i="11"/>
  <c r="BG307" i="11"/>
  <c r="BF307" i="11"/>
  <c r="T307" i="11"/>
  <c r="R307" i="11"/>
  <c r="P307" i="11"/>
  <c r="BI306" i="11"/>
  <c r="BH306" i="11"/>
  <c r="BG306" i="11"/>
  <c r="BF306" i="11"/>
  <c r="T306" i="11"/>
  <c r="R306" i="11"/>
  <c r="P306" i="11"/>
  <c r="BI305" i="11"/>
  <c r="BH305" i="11"/>
  <c r="BG305" i="11"/>
  <c r="BF305" i="11"/>
  <c r="T305" i="11"/>
  <c r="R305" i="11"/>
  <c r="P305" i="11"/>
  <c r="BI301" i="11"/>
  <c r="BH301" i="11"/>
  <c r="BG301" i="11"/>
  <c r="BF301" i="11"/>
  <c r="T301" i="11"/>
  <c r="R301" i="11"/>
  <c r="P301" i="11"/>
  <c r="BI300" i="11"/>
  <c r="BH300" i="11"/>
  <c r="BG300" i="11"/>
  <c r="BF300" i="11"/>
  <c r="T300" i="11"/>
  <c r="R300" i="11"/>
  <c r="P300" i="11"/>
  <c r="BI297" i="11"/>
  <c r="BH297" i="11"/>
  <c r="BG297" i="11"/>
  <c r="BF297" i="11"/>
  <c r="T297" i="11"/>
  <c r="R297" i="11"/>
  <c r="P297" i="11"/>
  <c r="BI296" i="11"/>
  <c r="BH296" i="11"/>
  <c r="BG296" i="11"/>
  <c r="BF296" i="11"/>
  <c r="T296" i="11"/>
  <c r="R296" i="11"/>
  <c r="P296" i="11"/>
  <c r="BI295" i="11"/>
  <c r="BH295" i="11"/>
  <c r="BG295" i="11"/>
  <c r="BF295" i="11"/>
  <c r="T295" i="11"/>
  <c r="R295" i="11"/>
  <c r="P295" i="11"/>
  <c r="BI292" i="11"/>
  <c r="BH292" i="11"/>
  <c r="BG292" i="11"/>
  <c r="BF292" i="11"/>
  <c r="T292" i="11"/>
  <c r="R292" i="11"/>
  <c r="P292" i="11"/>
  <c r="BI289" i="11"/>
  <c r="BH289" i="11"/>
  <c r="BG289" i="11"/>
  <c r="BF289" i="11"/>
  <c r="T289" i="11"/>
  <c r="R289" i="11"/>
  <c r="P289" i="11"/>
  <c r="BI288" i="11"/>
  <c r="BH288" i="11"/>
  <c r="BG288" i="11"/>
  <c r="BF288" i="11"/>
  <c r="T288" i="11"/>
  <c r="R288" i="11"/>
  <c r="P288" i="11"/>
  <c r="BI287" i="11"/>
  <c r="BH287" i="11"/>
  <c r="BG287" i="11"/>
  <c r="BF287" i="11"/>
  <c r="T287" i="11"/>
  <c r="R287" i="11"/>
  <c r="P287" i="11"/>
  <c r="BI286" i="11"/>
  <c r="BH286" i="11"/>
  <c r="BG286" i="11"/>
  <c r="BF286" i="11"/>
  <c r="T286" i="11"/>
  <c r="R286" i="11"/>
  <c r="P286" i="11"/>
  <c r="BI284" i="11"/>
  <c r="BH284" i="11"/>
  <c r="BG284" i="11"/>
  <c r="BF284" i="11"/>
  <c r="T284" i="11"/>
  <c r="R284" i="11"/>
  <c r="P284" i="11"/>
  <c r="BI283" i="11"/>
  <c r="BH283" i="11"/>
  <c r="BG283" i="11"/>
  <c r="BF283" i="11"/>
  <c r="T283" i="11"/>
  <c r="R283" i="11"/>
  <c r="P283" i="11"/>
  <c r="BI282" i="11"/>
  <c r="BH282" i="11"/>
  <c r="BG282" i="11"/>
  <c r="BF282" i="11"/>
  <c r="T282" i="11"/>
  <c r="R282" i="11"/>
  <c r="P282" i="11"/>
  <c r="BI281" i="11"/>
  <c r="BH281" i="11"/>
  <c r="BG281" i="11"/>
  <c r="BF281" i="11"/>
  <c r="T281" i="11"/>
  <c r="R281" i="11"/>
  <c r="P281" i="11"/>
  <c r="BI280" i="11"/>
  <c r="BH280" i="11"/>
  <c r="BG280" i="11"/>
  <c r="BF280" i="11"/>
  <c r="T280" i="11"/>
  <c r="R280" i="11"/>
  <c r="P280" i="11"/>
  <c r="BI279" i="11"/>
  <c r="BH279" i="11"/>
  <c r="BG279" i="11"/>
  <c r="BF279" i="11"/>
  <c r="T279" i="11"/>
  <c r="R279" i="11"/>
  <c r="P279" i="11"/>
  <c r="BI278" i="11"/>
  <c r="BH278" i="11"/>
  <c r="BG278" i="11"/>
  <c r="BF278" i="11"/>
  <c r="T278" i="11"/>
  <c r="R278" i="11"/>
  <c r="P278" i="11"/>
  <c r="BI275" i="11"/>
  <c r="BH275" i="11"/>
  <c r="BG275" i="11"/>
  <c r="BF275" i="11"/>
  <c r="T275" i="11"/>
  <c r="R275" i="11"/>
  <c r="P275" i="11"/>
  <c r="BI274" i="11"/>
  <c r="BH274" i="11"/>
  <c r="BG274" i="11"/>
  <c r="BF274" i="11"/>
  <c r="T274" i="11"/>
  <c r="R274" i="11"/>
  <c r="P274" i="11"/>
  <c r="BI271" i="11"/>
  <c r="BH271" i="11"/>
  <c r="BG271" i="11"/>
  <c r="BF271" i="11"/>
  <c r="T271" i="11"/>
  <c r="R271" i="11"/>
  <c r="P271" i="11"/>
  <c r="BI270" i="11"/>
  <c r="BH270" i="11"/>
  <c r="BG270" i="11"/>
  <c r="BF270" i="11"/>
  <c r="T270" i="11"/>
  <c r="R270" i="11"/>
  <c r="P270" i="11"/>
  <c r="BI267" i="11"/>
  <c r="BH267" i="11"/>
  <c r="BG267" i="11"/>
  <c r="BF267" i="11"/>
  <c r="T267" i="11"/>
  <c r="R267" i="11"/>
  <c r="P267" i="11"/>
  <c r="BI266" i="11"/>
  <c r="BH266" i="11"/>
  <c r="BG266" i="11"/>
  <c r="BF266" i="11"/>
  <c r="T266" i="11"/>
  <c r="R266" i="11"/>
  <c r="P266" i="11"/>
  <c r="BI263" i="11"/>
  <c r="BH263" i="11"/>
  <c r="BG263" i="11"/>
  <c r="BF263" i="11"/>
  <c r="T263" i="11"/>
  <c r="R263" i="11"/>
  <c r="P263" i="11"/>
  <c r="BI262" i="11"/>
  <c r="BH262" i="11"/>
  <c r="BG262" i="11"/>
  <c r="BF262" i="11"/>
  <c r="T262" i="11"/>
  <c r="R262" i="11"/>
  <c r="P262" i="11"/>
  <c r="BI261" i="11"/>
  <c r="BH261" i="11"/>
  <c r="BG261" i="11"/>
  <c r="BF261" i="11"/>
  <c r="T261" i="11"/>
  <c r="R261" i="11"/>
  <c r="P261" i="11"/>
  <c r="BI259" i="11"/>
  <c r="BH259" i="11"/>
  <c r="BG259" i="11"/>
  <c r="BF259" i="11"/>
  <c r="T259" i="11"/>
  <c r="R259" i="11"/>
  <c r="P259" i="11"/>
  <c r="BI258" i="11"/>
  <c r="BH258" i="11"/>
  <c r="BG258" i="11"/>
  <c r="BF258" i="11"/>
  <c r="T258" i="11"/>
  <c r="R258" i="11"/>
  <c r="P258" i="11"/>
  <c r="BI257" i="11"/>
  <c r="BH257" i="11"/>
  <c r="BG257" i="11"/>
  <c r="BF257" i="11"/>
  <c r="T257" i="11"/>
  <c r="R257" i="11"/>
  <c r="P257" i="11"/>
  <c r="BI254" i="11"/>
  <c r="BH254" i="11"/>
  <c r="BG254" i="11"/>
  <c r="BF254" i="11"/>
  <c r="T254" i="11"/>
  <c r="R254" i="11"/>
  <c r="P254" i="11"/>
  <c r="BI251" i="11"/>
  <c r="BH251" i="11"/>
  <c r="BG251" i="11"/>
  <c r="BF251" i="11"/>
  <c r="T251" i="11"/>
  <c r="R251" i="11"/>
  <c r="P251" i="11"/>
  <c r="BI250" i="11"/>
  <c r="BH250" i="11"/>
  <c r="BG250" i="11"/>
  <c r="BF250" i="11"/>
  <c r="T250" i="11"/>
  <c r="R250" i="11"/>
  <c r="P250" i="11"/>
  <c r="BI245" i="11"/>
  <c r="BH245" i="11"/>
  <c r="BG245" i="11"/>
  <c r="BF245" i="11"/>
  <c r="T245" i="11"/>
  <c r="R245" i="11"/>
  <c r="P245" i="11"/>
  <c r="BI241" i="11"/>
  <c r="BH241" i="11"/>
  <c r="BG241" i="11"/>
  <c r="BF241" i="11"/>
  <c r="T241" i="11"/>
  <c r="R241" i="11"/>
  <c r="P241" i="11"/>
  <c r="BI238" i="11"/>
  <c r="BH238" i="11"/>
  <c r="BG238" i="11"/>
  <c r="BF238" i="11"/>
  <c r="T238" i="11"/>
  <c r="R238" i="11"/>
  <c r="P238" i="11"/>
  <c r="BI235" i="11"/>
  <c r="BH235" i="11"/>
  <c r="BG235" i="11"/>
  <c r="BF235" i="11"/>
  <c r="T235" i="11"/>
  <c r="R235" i="11"/>
  <c r="P235" i="11"/>
  <c r="BI227" i="11"/>
  <c r="BH227" i="11"/>
  <c r="BG227" i="11"/>
  <c r="BF227" i="11"/>
  <c r="T227" i="11"/>
  <c r="R227" i="11"/>
  <c r="P227" i="11"/>
  <c r="BI224" i="11"/>
  <c r="BH224" i="11"/>
  <c r="BG224" i="11"/>
  <c r="BF224" i="11"/>
  <c r="T224" i="11"/>
  <c r="R224" i="11"/>
  <c r="P224" i="11"/>
  <c r="BI220" i="11"/>
  <c r="BH220" i="11"/>
  <c r="BG220" i="11"/>
  <c r="BF220" i="11"/>
  <c r="T220" i="11"/>
  <c r="R220" i="11"/>
  <c r="P220" i="11"/>
  <c r="BI217" i="11"/>
  <c r="BH217" i="11"/>
  <c r="BG217" i="11"/>
  <c r="BF217" i="11"/>
  <c r="T217" i="11"/>
  <c r="R217" i="11"/>
  <c r="P217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7" i="11"/>
  <c r="BH207" i="11"/>
  <c r="BG207" i="11"/>
  <c r="BF207" i="11"/>
  <c r="T207" i="11"/>
  <c r="R207" i="11"/>
  <c r="P207" i="11"/>
  <c r="BI205" i="11"/>
  <c r="BH205" i="11"/>
  <c r="BG205" i="11"/>
  <c r="BF205" i="11"/>
  <c r="T205" i="11"/>
  <c r="R205" i="11"/>
  <c r="P205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5" i="11"/>
  <c r="BH195" i="11"/>
  <c r="BG195" i="11"/>
  <c r="BF195" i="11"/>
  <c r="T195" i="11"/>
  <c r="R195" i="11"/>
  <c r="P195" i="11"/>
  <c r="BI191" i="11"/>
  <c r="BH191" i="11"/>
  <c r="BG191" i="11"/>
  <c r="BF191" i="11"/>
  <c r="T191" i="11"/>
  <c r="R191" i="11"/>
  <c r="P191" i="11"/>
  <c r="BI188" i="11"/>
  <c r="BH188" i="11"/>
  <c r="BG188" i="11"/>
  <c r="BF188" i="11"/>
  <c r="T188" i="11"/>
  <c r="R188" i="11"/>
  <c r="P188" i="11"/>
  <c r="BI183" i="11"/>
  <c r="BH183" i="11"/>
  <c r="BG183" i="11"/>
  <c r="BF183" i="11"/>
  <c r="T183" i="11"/>
  <c r="R183" i="11"/>
  <c r="P183" i="11"/>
  <c r="BI178" i="11"/>
  <c r="BH178" i="11"/>
  <c r="BG178" i="11"/>
  <c r="BF178" i="11"/>
  <c r="T178" i="11"/>
  <c r="R178" i="11"/>
  <c r="P178" i="11"/>
  <c r="BI172" i="11"/>
  <c r="BH172" i="11"/>
  <c r="BG172" i="11"/>
  <c r="BF172" i="11"/>
  <c r="T172" i="11"/>
  <c r="R172" i="11"/>
  <c r="P172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0" i="11"/>
  <c r="BH160" i="11"/>
  <c r="BG160" i="11"/>
  <c r="BF160" i="11"/>
  <c r="T160" i="11"/>
  <c r="R160" i="11"/>
  <c r="P160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3" i="11"/>
  <c r="BH143" i="11"/>
  <c r="BG143" i="11"/>
  <c r="BF143" i="11"/>
  <c r="T143" i="11"/>
  <c r="R143" i="11"/>
  <c r="P143" i="11"/>
  <c r="BI136" i="11"/>
  <c r="BH136" i="11"/>
  <c r="BG136" i="11"/>
  <c r="BF136" i="11"/>
  <c r="T136" i="11"/>
  <c r="R136" i="11"/>
  <c r="P136" i="11"/>
  <c r="BI131" i="11"/>
  <c r="BH131" i="11"/>
  <c r="BG131" i="11"/>
  <c r="BF131" i="11"/>
  <c r="T131" i="11"/>
  <c r="R131" i="11"/>
  <c r="P131" i="11"/>
  <c r="J125" i="11"/>
  <c r="F125" i="11"/>
  <c r="J124" i="11"/>
  <c r="F124" i="11"/>
  <c r="F122" i="11"/>
  <c r="E120" i="11"/>
  <c r="J94" i="11"/>
  <c r="F94" i="11"/>
  <c r="J93" i="11"/>
  <c r="F93" i="11"/>
  <c r="F91" i="11"/>
  <c r="E89" i="11"/>
  <c r="J14" i="11"/>
  <c r="J122" i="11" s="1"/>
  <c r="E7" i="11"/>
  <c r="E116" i="11" s="1"/>
  <c r="J39" i="10"/>
  <c r="J38" i="10"/>
  <c r="AY107" i="1" s="1"/>
  <c r="J37" i="10"/>
  <c r="AX107" i="1"/>
  <c r="BI318" i="10"/>
  <c r="BH318" i="10"/>
  <c r="BG318" i="10"/>
  <c r="BF318" i="10"/>
  <c r="T318" i="10"/>
  <c r="R318" i="10"/>
  <c r="P318" i="10"/>
  <c r="BI317" i="10"/>
  <c r="BH317" i="10"/>
  <c r="BG317" i="10"/>
  <c r="BF317" i="10"/>
  <c r="T317" i="10"/>
  <c r="R317" i="10"/>
  <c r="P317" i="10"/>
  <c r="BI316" i="10"/>
  <c r="BH316" i="10"/>
  <c r="BG316" i="10"/>
  <c r="BF316" i="10"/>
  <c r="T316" i="10"/>
  <c r="R316" i="10"/>
  <c r="P316" i="10"/>
  <c r="BI314" i="10"/>
  <c r="BH314" i="10"/>
  <c r="BG314" i="10"/>
  <c r="BF314" i="10"/>
  <c r="T314" i="10"/>
  <c r="T313" i="10" s="1"/>
  <c r="R314" i="10"/>
  <c r="R313" i="10"/>
  <c r="P314" i="10"/>
  <c r="P313" i="10"/>
  <c r="BI307" i="10"/>
  <c r="BH307" i="10"/>
  <c r="BG307" i="10"/>
  <c r="BF307" i="10"/>
  <c r="T307" i="10"/>
  <c r="T306" i="10"/>
  <c r="R307" i="10"/>
  <c r="R306" i="10"/>
  <c r="P307" i="10"/>
  <c r="P306" i="10"/>
  <c r="BI303" i="10"/>
  <c r="BH303" i="10"/>
  <c r="BG303" i="10"/>
  <c r="BF303" i="10"/>
  <c r="T303" i="10"/>
  <c r="R303" i="10"/>
  <c r="P303" i="10"/>
  <c r="BI302" i="10"/>
  <c r="BH302" i="10"/>
  <c r="BG302" i="10"/>
  <c r="BF302" i="10"/>
  <c r="T302" i="10"/>
  <c r="R302" i="10"/>
  <c r="P302" i="10"/>
  <c r="BI299" i="10"/>
  <c r="BH299" i="10"/>
  <c r="BG299" i="10"/>
  <c r="BF299" i="10"/>
  <c r="T299" i="10"/>
  <c r="R299" i="10"/>
  <c r="P299" i="10"/>
  <c r="BI298" i="10"/>
  <c r="BH298" i="10"/>
  <c r="BG298" i="10"/>
  <c r="BF298" i="10"/>
  <c r="T298" i="10"/>
  <c r="R298" i="10"/>
  <c r="P298" i="10"/>
  <c r="BI295" i="10"/>
  <c r="BH295" i="10"/>
  <c r="BG295" i="10"/>
  <c r="BF295" i="10"/>
  <c r="T295" i="10"/>
  <c r="R295" i="10"/>
  <c r="P295" i="10"/>
  <c r="BI294" i="10"/>
  <c r="BH294" i="10"/>
  <c r="BG294" i="10"/>
  <c r="BF294" i="10"/>
  <c r="T294" i="10"/>
  <c r="R294" i="10"/>
  <c r="P294" i="10"/>
  <c r="BI291" i="10"/>
  <c r="BH291" i="10"/>
  <c r="BG291" i="10"/>
  <c r="BF291" i="10"/>
  <c r="T291" i="10"/>
  <c r="R291" i="10"/>
  <c r="P291" i="10"/>
  <c r="BI290" i="10"/>
  <c r="BH290" i="10"/>
  <c r="BG290" i="10"/>
  <c r="BF290" i="10"/>
  <c r="T290" i="10"/>
  <c r="R290" i="10"/>
  <c r="P290" i="10"/>
  <c r="BI287" i="10"/>
  <c r="BH287" i="10"/>
  <c r="BG287" i="10"/>
  <c r="BF287" i="10"/>
  <c r="T287" i="10"/>
  <c r="R287" i="10"/>
  <c r="P287" i="10"/>
  <c r="BI286" i="10"/>
  <c r="BH286" i="10"/>
  <c r="BG286" i="10"/>
  <c r="BF286" i="10"/>
  <c r="T286" i="10"/>
  <c r="R286" i="10"/>
  <c r="P286" i="10"/>
  <c r="BI285" i="10"/>
  <c r="BH285" i="10"/>
  <c r="BG285" i="10"/>
  <c r="BF285" i="10"/>
  <c r="T285" i="10"/>
  <c r="R285" i="10"/>
  <c r="P285" i="10"/>
  <c r="BI284" i="10"/>
  <c r="BH284" i="10"/>
  <c r="BG284" i="10"/>
  <c r="BF284" i="10"/>
  <c r="T284" i="10"/>
  <c r="R284" i="10"/>
  <c r="P284" i="10"/>
  <c r="BI281" i="10"/>
  <c r="BH281" i="10"/>
  <c r="BG281" i="10"/>
  <c r="BF281" i="10"/>
  <c r="T281" i="10"/>
  <c r="R281" i="10"/>
  <c r="P281" i="10"/>
  <c r="BI278" i="10"/>
  <c r="BH278" i="10"/>
  <c r="BG278" i="10"/>
  <c r="BF278" i="10"/>
  <c r="T278" i="10"/>
  <c r="R278" i="10"/>
  <c r="P278" i="10"/>
  <c r="BI277" i="10"/>
  <c r="BH277" i="10"/>
  <c r="BG277" i="10"/>
  <c r="BF277" i="10"/>
  <c r="T277" i="10"/>
  <c r="R277" i="10"/>
  <c r="P277" i="10"/>
  <c r="BI275" i="10"/>
  <c r="BH275" i="10"/>
  <c r="BG275" i="10"/>
  <c r="BF275" i="10"/>
  <c r="T275" i="10"/>
  <c r="R275" i="10"/>
  <c r="P275" i="10"/>
  <c r="BI273" i="10"/>
  <c r="BH273" i="10"/>
  <c r="BG273" i="10"/>
  <c r="BF273" i="10"/>
  <c r="T273" i="10"/>
  <c r="R273" i="10"/>
  <c r="P273" i="10"/>
  <c r="BI272" i="10"/>
  <c r="BH272" i="10"/>
  <c r="BG272" i="10"/>
  <c r="BF272" i="10"/>
  <c r="T272" i="10"/>
  <c r="R272" i="10"/>
  <c r="P272" i="10"/>
  <c r="BI269" i="10"/>
  <c r="BH269" i="10"/>
  <c r="BG269" i="10"/>
  <c r="BF269" i="10"/>
  <c r="T269" i="10"/>
  <c r="R269" i="10"/>
  <c r="P269" i="10"/>
  <c r="BI268" i="10"/>
  <c r="BH268" i="10"/>
  <c r="BG268" i="10"/>
  <c r="BF268" i="10"/>
  <c r="T268" i="10"/>
  <c r="R268" i="10"/>
  <c r="P268" i="10"/>
  <c r="BI267" i="10"/>
  <c r="BH267" i="10"/>
  <c r="BG267" i="10"/>
  <c r="BF267" i="10"/>
  <c r="T267" i="10"/>
  <c r="R267" i="10"/>
  <c r="P267" i="10"/>
  <c r="BI266" i="10"/>
  <c r="BH266" i="10"/>
  <c r="BG266" i="10"/>
  <c r="BF266" i="10"/>
  <c r="T266" i="10"/>
  <c r="R266" i="10"/>
  <c r="P266" i="10"/>
  <c r="BI264" i="10"/>
  <c r="BH264" i="10"/>
  <c r="BG264" i="10"/>
  <c r="BF264" i="10"/>
  <c r="T264" i="10"/>
  <c r="R264" i="10"/>
  <c r="P264" i="10"/>
  <c r="BI262" i="10"/>
  <c r="BH262" i="10"/>
  <c r="BG262" i="10"/>
  <c r="BF262" i="10"/>
  <c r="T262" i="10"/>
  <c r="R262" i="10"/>
  <c r="P262" i="10"/>
  <c r="BI257" i="10"/>
  <c r="BH257" i="10"/>
  <c r="BG257" i="10"/>
  <c r="BF257" i="10"/>
  <c r="T257" i="10"/>
  <c r="R257" i="10"/>
  <c r="P257" i="10"/>
  <c r="BI254" i="10"/>
  <c r="BH254" i="10"/>
  <c r="BG254" i="10"/>
  <c r="BF254" i="10"/>
  <c r="T254" i="10"/>
  <c r="R254" i="10"/>
  <c r="P254" i="10"/>
  <c r="BI253" i="10"/>
  <c r="BH253" i="10"/>
  <c r="BG253" i="10"/>
  <c r="BF253" i="10"/>
  <c r="T253" i="10"/>
  <c r="R253" i="10"/>
  <c r="P253" i="10"/>
  <c r="BI251" i="10"/>
  <c r="BH251" i="10"/>
  <c r="BG251" i="10"/>
  <c r="BF251" i="10"/>
  <c r="T251" i="10"/>
  <c r="R251" i="10"/>
  <c r="P251" i="10"/>
  <c r="BI246" i="10"/>
  <c r="BH246" i="10"/>
  <c r="BG246" i="10"/>
  <c r="BF246" i="10"/>
  <c r="T246" i="10"/>
  <c r="R246" i="10"/>
  <c r="P246" i="10"/>
  <c r="BI242" i="10"/>
  <c r="BH242" i="10"/>
  <c r="BG242" i="10"/>
  <c r="BF242" i="10"/>
  <c r="T242" i="10"/>
  <c r="R242" i="10"/>
  <c r="P242" i="10"/>
  <c r="BI239" i="10"/>
  <c r="BH239" i="10"/>
  <c r="BG239" i="10"/>
  <c r="BF239" i="10"/>
  <c r="T239" i="10"/>
  <c r="R239" i="10"/>
  <c r="P239" i="10"/>
  <c r="BI235" i="10"/>
  <c r="BH235" i="10"/>
  <c r="BG235" i="10"/>
  <c r="BF235" i="10"/>
  <c r="T235" i="10"/>
  <c r="R235" i="10"/>
  <c r="P235" i="10"/>
  <c r="BI227" i="10"/>
  <c r="BH227" i="10"/>
  <c r="BG227" i="10"/>
  <c r="BF227" i="10"/>
  <c r="T227" i="10"/>
  <c r="R227" i="10"/>
  <c r="P227" i="10"/>
  <c r="BI226" i="10"/>
  <c r="BH226" i="10"/>
  <c r="BG226" i="10"/>
  <c r="BF226" i="10"/>
  <c r="T226" i="10"/>
  <c r="R226" i="10"/>
  <c r="P226" i="10"/>
  <c r="BI225" i="10"/>
  <c r="BH225" i="10"/>
  <c r="BG225" i="10"/>
  <c r="BF225" i="10"/>
  <c r="T225" i="10"/>
  <c r="R225" i="10"/>
  <c r="P225" i="10"/>
  <c r="BI222" i="10"/>
  <c r="BH222" i="10"/>
  <c r="BG222" i="10"/>
  <c r="BF222" i="10"/>
  <c r="T222" i="10"/>
  <c r="R222" i="10"/>
  <c r="P222" i="10"/>
  <c r="BI218" i="10"/>
  <c r="BH218" i="10"/>
  <c r="BG218" i="10"/>
  <c r="BF218" i="10"/>
  <c r="T218" i="10"/>
  <c r="R218" i="10"/>
  <c r="P218" i="10"/>
  <c r="BI216" i="10"/>
  <c r="BH216" i="10"/>
  <c r="BG216" i="10"/>
  <c r="BF216" i="10"/>
  <c r="T216" i="10"/>
  <c r="R216" i="10"/>
  <c r="P216" i="10"/>
  <c r="BI210" i="10"/>
  <c r="BH210" i="10"/>
  <c r="BG210" i="10"/>
  <c r="BF210" i="10"/>
  <c r="T210" i="10"/>
  <c r="R210" i="10"/>
  <c r="P210" i="10"/>
  <c r="BI207" i="10"/>
  <c r="BH207" i="10"/>
  <c r="BG207" i="10"/>
  <c r="BF207" i="10"/>
  <c r="T207" i="10"/>
  <c r="R207" i="10"/>
  <c r="P207" i="10"/>
  <c r="BI204" i="10"/>
  <c r="BH204" i="10"/>
  <c r="BG204" i="10"/>
  <c r="BF204" i="10"/>
  <c r="T204" i="10"/>
  <c r="R204" i="10"/>
  <c r="P204" i="10"/>
  <c r="BI200" i="10"/>
  <c r="BH200" i="10"/>
  <c r="BG200" i="10"/>
  <c r="BF200" i="10"/>
  <c r="T200" i="10"/>
  <c r="R200" i="10"/>
  <c r="P200" i="10"/>
  <c r="BI194" i="10"/>
  <c r="BH194" i="10"/>
  <c r="BG194" i="10"/>
  <c r="BF194" i="10"/>
  <c r="T194" i="10"/>
  <c r="R194" i="10"/>
  <c r="P194" i="10"/>
  <c r="BI191" i="10"/>
  <c r="BH191" i="10"/>
  <c r="BG191" i="10"/>
  <c r="BF191" i="10"/>
  <c r="T191" i="10"/>
  <c r="R191" i="10"/>
  <c r="P191" i="10"/>
  <c r="BI186" i="10"/>
  <c r="BH186" i="10"/>
  <c r="BG186" i="10"/>
  <c r="BF186" i="10"/>
  <c r="T186" i="10"/>
  <c r="R186" i="10"/>
  <c r="P186" i="10"/>
  <c r="BI180" i="10"/>
  <c r="BH180" i="10"/>
  <c r="BG180" i="10"/>
  <c r="BF180" i="10"/>
  <c r="T180" i="10"/>
  <c r="R180" i="10"/>
  <c r="P180" i="10"/>
  <c r="BI175" i="10"/>
  <c r="BH175" i="10"/>
  <c r="BG175" i="10"/>
  <c r="BF175" i="10"/>
  <c r="T175" i="10"/>
  <c r="R175" i="10"/>
  <c r="P175" i="10"/>
  <c r="BI171" i="10"/>
  <c r="BH171" i="10"/>
  <c r="BG171" i="10"/>
  <c r="BF171" i="10"/>
  <c r="T171" i="10"/>
  <c r="R171" i="10"/>
  <c r="P171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1" i="10"/>
  <c r="BH161" i="10"/>
  <c r="BG161" i="10"/>
  <c r="BF161" i="10"/>
  <c r="T161" i="10"/>
  <c r="R161" i="10"/>
  <c r="P161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6" i="10"/>
  <c r="BH146" i="10"/>
  <c r="BG146" i="10"/>
  <c r="BF146" i="10"/>
  <c r="T146" i="10"/>
  <c r="R146" i="10"/>
  <c r="P146" i="10"/>
  <c r="BI143" i="10"/>
  <c r="BH143" i="10"/>
  <c r="BG143" i="10"/>
  <c r="BF143" i="10"/>
  <c r="T143" i="10"/>
  <c r="R143" i="10"/>
  <c r="P143" i="10"/>
  <c r="BI138" i="10"/>
  <c r="BH138" i="10"/>
  <c r="BG138" i="10"/>
  <c r="BF138" i="10"/>
  <c r="T138" i="10"/>
  <c r="R138" i="10"/>
  <c r="P138" i="10"/>
  <c r="BI133" i="10"/>
  <c r="BH133" i="10"/>
  <c r="BG133" i="10"/>
  <c r="BF133" i="10"/>
  <c r="T133" i="10"/>
  <c r="R133" i="10"/>
  <c r="P133" i="10"/>
  <c r="J127" i="10"/>
  <c r="F127" i="10"/>
  <c r="J126" i="10"/>
  <c r="F126" i="10"/>
  <c r="F124" i="10"/>
  <c r="E122" i="10"/>
  <c r="J94" i="10"/>
  <c r="F94" i="10"/>
  <c r="J93" i="10"/>
  <c r="F93" i="10"/>
  <c r="F91" i="10"/>
  <c r="E89" i="10"/>
  <c r="J14" i="10"/>
  <c r="J91" i="10" s="1"/>
  <c r="E7" i="10"/>
  <c r="E118" i="10"/>
  <c r="J39" i="9"/>
  <c r="J38" i="9"/>
  <c r="AY106" i="1"/>
  <c r="J37" i="9"/>
  <c r="AX106" i="1" s="1"/>
  <c r="BI278" i="9"/>
  <c r="BH278" i="9"/>
  <c r="BG278" i="9"/>
  <c r="BF278" i="9"/>
  <c r="T278" i="9"/>
  <c r="R278" i="9"/>
  <c r="P278" i="9"/>
  <c r="BI277" i="9"/>
  <c r="BH277" i="9"/>
  <c r="BG277" i="9"/>
  <c r="BF277" i="9"/>
  <c r="T277" i="9"/>
  <c r="R277" i="9"/>
  <c r="P277" i="9"/>
  <c r="BI276" i="9"/>
  <c r="BH276" i="9"/>
  <c r="BG276" i="9"/>
  <c r="BF276" i="9"/>
  <c r="T276" i="9"/>
  <c r="R276" i="9"/>
  <c r="P276" i="9"/>
  <c r="BI274" i="9"/>
  <c r="BH274" i="9"/>
  <c r="BG274" i="9"/>
  <c r="BF274" i="9"/>
  <c r="T274" i="9"/>
  <c r="T273" i="9"/>
  <c r="R274" i="9"/>
  <c r="R273" i="9"/>
  <c r="P274" i="9"/>
  <c r="P273" i="9" s="1"/>
  <c r="BI266" i="9"/>
  <c r="BH266" i="9"/>
  <c r="BG266" i="9"/>
  <c r="BF266" i="9"/>
  <c r="T266" i="9"/>
  <c r="T265" i="9" s="1"/>
  <c r="R266" i="9"/>
  <c r="R265" i="9" s="1"/>
  <c r="P266" i="9"/>
  <c r="P265" i="9"/>
  <c r="BI263" i="9"/>
  <c r="BH263" i="9"/>
  <c r="BG263" i="9"/>
  <c r="BF263" i="9"/>
  <c r="T263" i="9"/>
  <c r="T262" i="9" s="1"/>
  <c r="R263" i="9"/>
  <c r="R262" i="9"/>
  <c r="P263" i="9"/>
  <c r="P262" i="9"/>
  <c r="BI259" i="9"/>
  <c r="BH259" i="9"/>
  <c r="BG259" i="9"/>
  <c r="BF259" i="9"/>
  <c r="T259" i="9"/>
  <c r="R259" i="9"/>
  <c r="P259" i="9"/>
  <c r="BI257" i="9"/>
  <c r="BH257" i="9"/>
  <c r="BG257" i="9"/>
  <c r="BF257" i="9"/>
  <c r="T257" i="9"/>
  <c r="R257" i="9"/>
  <c r="P257" i="9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4" i="9"/>
  <c r="BH254" i="9"/>
  <c r="BG254" i="9"/>
  <c r="BF254" i="9"/>
  <c r="T254" i="9"/>
  <c r="R254" i="9"/>
  <c r="P254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2" i="9"/>
  <c r="BH242" i="9"/>
  <c r="BG242" i="9"/>
  <c r="BF242" i="9"/>
  <c r="T242" i="9"/>
  <c r="R242" i="9"/>
  <c r="P242" i="9"/>
  <c r="BI239" i="9"/>
  <c r="BH239" i="9"/>
  <c r="BG239" i="9"/>
  <c r="BF239" i="9"/>
  <c r="T239" i="9"/>
  <c r="R239" i="9"/>
  <c r="P239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1" i="9"/>
  <c r="BH231" i="9"/>
  <c r="BG231" i="9"/>
  <c r="BF231" i="9"/>
  <c r="T231" i="9"/>
  <c r="R231" i="9"/>
  <c r="P231" i="9"/>
  <c r="BI227" i="9"/>
  <c r="BH227" i="9"/>
  <c r="BG227" i="9"/>
  <c r="BF227" i="9"/>
  <c r="T227" i="9"/>
  <c r="R227" i="9"/>
  <c r="P227" i="9"/>
  <c r="BI224" i="9"/>
  <c r="BH224" i="9"/>
  <c r="BG224" i="9"/>
  <c r="BF224" i="9"/>
  <c r="T224" i="9"/>
  <c r="R224" i="9"/>
  <c r="P224" i="9"/>
  <c r="BI220" i="9"/>
  <c r="BH220" i="9"/>
  <c r="BG220" i="9"/>
  <c r="BF220" i="9"/>
  <c r="T220" i="9"/>
  <c r="R220" i="9"/>
  <c r="P220" i="9"/>
  <c r="BI216" i="9"/>
  <c r="BH216" i="9"/>
  <c r="BG216" i="9"/>
  <c r="BF216" i="9"/>
  <c r="T216" i="9"/>
  <c r="R216" i="9"/>
  <c r="P216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6" i="9"/>
  <c r="BH206" i="9"/>
  <c r="BG206" i="9"/>
  <c r="BF206" i="9"/>
  <c r="T206" i="9"/>
  <c r="R206" i="9"/>
  <c r="P206" i="9"/>
  <c r="BI203" i="9"/>
  <c r="BH203" i="9"/>
  <c r="BG203" i="9"/>
  <c r="BF203" i="9"/>
  <c r="T203" i="9"/>
  <c r="R203" i="9"/>
  <c r="P203" i="9"/>
  <c r="BI200" i="9"/>
  <c r="BH200" i="9"/>
  <c r="BG200" i="9"/>
  <c r="BF200" i="9"/>
  <c r="T200" i="9"/>
  <c r="R200" i="9"/>
  <c r="P200" i="9"/>
  <c r="BI196" i="9"/>
  <c r="BH196" i="9"/>
  <c r="BG196" i="9"/>
  <c r="BF196" i="9"/>
  <c r="T196" i="9"/>
  <c r="R196" i="9"/>
  <c r="P196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2" i="9"/>
  <c r="BH182" i="9"/>
  <c r="BG182" i="9"/>
  <c r="BF182" i="9"/>
  <c r="T182" i="9"/>
  <c r="R182" i="9"/>
  <c r="P182" i="9"/>
  <c r="BI176" i="9"/>
  <c r="BH176" i="9"/>
  <c r="BG176" i="9"/>
  <c r="BF176" i="9"/>
  <c r="T176" i="9"/>
  <c r="R176" i="9"/>
  <c r="P176" i="9"/>
  <c r="BI171" i="9"/>
  <c r="BH171" i="9"/>
  <c r="BG171" i="9"/>
  <c r="BF171" i="9"/>
  <c r="T171" i="9"/>
  <c r="R171" i="9"/>
  <c r="P171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2" i="9"/>
  <c r="BH162" i="9"/>
  <c r="BG162" i="9"/>
  <c r="BF162" i="9"/>
  <c r="T162" i="9"/>
  <c r="R162" i="9"/>
  <c r="P162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39" i="9"/>
  <c r="BH139" i="9"/>
  <c r="BG139" i="9"/>
  <c r="BF139" i="9"/>
  <c r="T139" i="9"/>
  <c r="R139" i="9"/>
  <c r="P139" i="9"/>
  <c r="BI134" i="9"/>
  <c r="BH134" i="9"/>
  <c r="BG134" i="9"/>
  <c r="BF134" i="9"/>
  <c r="T134" i="9"/>
  <c r="R134" i="9"/>
  <c r="P134" i="9"/>
  <c r="J128" i="9"/>
  <c r="F128" i="9"/>
  <c r="J127" i="9"/>
  <c r="F127" i="9"/>
  <c r="F125" i="9"/>
  <c r="E123" i="9"/>
  <c r="J94" i="9"/>
  <c r="F94" i="9"/>
  <c r="J93" i="9"/>
  <c r="F93" i="9"/>
  <c r="F91" i="9"/>
  <c r="E89" i="9"/>
  <c r="J14" i="9"/>
  <c r="J125" i="9" s="1"/>
  <c r="E7" i="9"/>
  <c r="E119" i="9" s="1"/>
  <c r="J39" i="8"/>
  <c r="J38" i="8"/>
  <c r="AY105" i="1" s="1"/>
  <c r="J37" i="8"/>
  <c r="AX105" i="1"/>
  <c r="BI231" i="8"/>
  <c r="BH231" i="8"/>
  <c r="BG231" i="8"/>
  <c r="BF231" i="8"/>
  <c r="T231" i="8"/>
  <c r="R231" i="8"/>
  <c r="P231" i="8"/>
  <c r="BI226" i="8"/>
  <c r="BH226" i="8"/>
  <c r="BG226" i="8"/>
  <c r="BF226" i="8"/>
  <c r="T226" i="8"/>
  <c r="R226" i="8"/>
  <c r="P226" i="8"/>
  <c r="BI218" i="8"/>
  <c r="BH218" i="8"/>
  <c r="BG218" i="8"/>
  <c r="BF218" i="8"/>
  <c r="T218" i="8"/>
  <c r="R218" i="8"/>
  <c r="P218" i="8"/>
  <c r="BI211" i="8"/>
  <c r="BH211" i="8"/>
  <c r="BG211" i="8"/>
  <c r="BF211" i="8"/>
  <c r="T211" i="8"/>
  <c r="R211" i="8"/>
  <c r="P211" i="8"/>
  <c r="BI204" i="8"/>
  <c r="BH204" i="8"/>
  <c r="BG204" i="8"/>
  <c r="BF204" i="8"/>
  <c r="T204" i="8"/>
  <c r="R204" i="8"/>
  <c r="P204" i="8"/>
  <c r="BI194" i="8"/>
  <c r="BH194" i="8"/>
  <c r="BG194" i="8"/>
  <c r="BF194" i="8"/>
  <c r="T194" i="8"/>
  <c r="R194" i="8"/>
  <c r="P194" i="8"/>
  <c r="BI186" i="8"/>
  <c r="BH186" i="8"/>
  <c r="BG186" i="8"/>
  <c r="BF186" i="8"/>
  <c r="T186" i="8"/>
  <c r="R186" i="8"/>
  <c r="P186" i="8"/>
  <c r="BI176" i="8"/>
  <c r="BH176" i="8"/>
  <c r="BG176" i="8"/>
  <c r="BF176" i="8"/>
  <c r="T176" i="8"/>
  <c r="R176" i="8"/>
  <c r="P176" i="8"/>
  <c r="BI168" i="8"/>
  <c r="BH168" i="8"/>
  <c r="BG168" i="8"/>
  <c r="BF168" i="8"/>
  <c r="T168" i="8"/>
  <c r="R168" i="8"/>
  <c r="P168" i="8"/>
  <c r="BI164" i="8"/>
  <c r="BH164" i="8"/>
  <c r="BG164" i="8"/>
  <c r="BF164" i="8"/>
  <c r="T164" i="8"/>
  <c r="R164" i="8"/>
  <c r="P164" i="8"/>
  <c r="BI156" i="8"/>
  <c r="BH156" i="8"/>
  <c r="BG156" i="8"/>
  <c r="BF156" i="8"/>
  <c r="T156" i="8"/>
  <c r="R156" i="8"/>
  <c r="P156" i="8"/>
  <c r="BI148" i="8"/>
  <c r="BH148" i="8"/>
  <c r="BG148" i="8"/>
  <c r="BF148" i="8"/>
  <c r="T148" i="8"/>
  <c r="R148" i="8"/>
  <c r="P148" i="8"/>
  <c r="BI140" i="8"/>
  <c r="BH140" i="8"/>
  <c r="BG140" i="8"/>
  <c r="BF140" i="8"/>
  <c r="T140" i="8"/>
  <c r="R140" i="8"/>
  <c r="P140" i="8"/>
  <c r="BI136" i="8"/>
  <c r="BH136" i="8"/>
  <c r="BG136" i="8"/>
  <c r="BF136" i="8"/>
  <c r="T136" i="8"/>
  <c r="R136" i="8"/>
  <c r="P136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J118" i="8"/>
  <c r="F118" i="8"/>
  <c r="J117" i="8"/>
  <c r="F117" i="8"/>
  <c r="F115" i="8"/>
  <c r="E113" i="8"/>
  <c r="J94" i="8"/>
  <c r="F94" i="8"/>
  <c r="J93" i="8"/>
  <c r="F93" i="8"/>
  <c r="F91" i="8"/>
  <c r="E89" i="8"/>
  <c r="J14" i="8"/>
  <c r="J115" i="8" s="1"/>
  <c r="E7" i="8"/>
  <c r="E109" i="8" s="1"/>
  <c r="J39" i="7"/>
  <c r="J38" i="7"/>
  <c r="AY103" i="1"/>
  <c r="J37" i="7"/>
  <c r="AX103" i="1"/>
  <c r="BI326" i="7"/>
  <c r="BH326" i="7"/>
  <c r="BG326" i="7"/>
  <c r="BF326" i="7"/>
  <c r="T326" i="7"/>
  <c r="R326" i="7"/>
  <c r="P326" i="7"/>
  <c r="BI325" i="7"/>
  <c r="BH325" i="7"/>
  <c r="BG325" i="7"/>
  <c r="BF325" i="7"/>
  <c r="T325" i="7"/>
  <c r="R325" i="7"/>
  <c r="P325" i="7"/>
  <c r="BI324" i="7"/>
  <c r="BH324" i="7"/>
  <c r="BG324" i="7"/>
  <c r="BF324" i="7"/>
  <c r="T324" i="7"/>
  <c r="R324" i="7"/>
  <c r="P324" i="7"/>
  <c r="BI322" i="7"/>
  <c r="BH322" i="7"/>
  <c r="BG322" i="7"/>
  <c r="BF322" i="7"/>
  <c r="T322" i="7"/>
  <c r="T321" i="7"/>
  <c r="R322" i="7"/>
  <c r="R321" i="7" s="1"/>
  <c r="P322" i="7"/>
  <c r="P321" i="7" s="1"/>
  <c r="BI318" i="7"/>
  <c r="BH318" i="7"/>
  <c r="BG318" i="7"/>
  <c r="BF318" i="7"/>
  <c r="T318" i="7"/>
  <c r="R318" i="7"/>
  <c r="P318" i="7"/>
  <c r="BI315" i="7"/>
  <c r="BH315" i="7"/>
  <c r="BG315" i="7"/>
  <c r="BF315" i="7"/>
  <c r="T315" i="7"/>
  <c r="R315" i="7"/>
  <c r="P315" i="7"/>
  <c r="BI313" i="7"/>
  <c r="BH313" i="7"/>
  <c r="BG313" i="7"/>
  <c r="BF313" i="7"/>
  <c r="T313" i="7"/>
  <c r="R313" i="7"/>
  <c r="P313" i="7"/>
  <c r="BI311" i="7"/>
  <c r="BH311" i="7"/>
  <c r="BG311" i="7"/>
  <c r="BF311" i="7"/>
  <c r="T311" i="7"/>
  <c r="R311" i="7"/>
  <c r="P311" i="7"/>
  <c r="BI308" i="7"/>
  <c r="BH308" i="7"/>
  <c r="BG308" i="7"/>
  <c r="BF308" i="7"/>
  <c r="T308" i="7"/>
  <c r="R308" i="7"/>
  <c r="P308" i="7"/>
  <c r="BI307" i="7"/>
  <c r="BH307" i="7"/>
  <c r="BG307" i="7"/>
  <c r="BF307" i="7"/>
  <c r="T307" i="7"/>
  <c r="R307" i="7"/>
  <c r="P307" i="7"/>
  <c r="BI305" i="7"/>
  <c r="BH305" i="7"/>
  <c r="BG305" i="7"/>
  <c r="BF305" i="7"/>
  <c r="T305" i="7"/>
  <c r="R305" i="7"/>
  <c r="P305" i="7"/>
  <c r="BI304" i="7"/>
  <c r="BH304" i="7"/>
  <c r="BG304" i="7"/>
  <c r="BF304" i="7"/>
  <c r="T304" i="7"/>
  <c r="R304" i="7"/>
  <c r="P304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299" i="7"/>
  <c r="BH299" i="7"/>
  <c r="BG299" i="7"/>
  <c r="BF299" i="7"/>
  <c r="T299" i="7"/>
  <c r="R299" i="7"/>
  <c r="P299" i="7"/>
  <c r="BI297" i="7"/>
  <c r="BH297" i="7"/>
  <c r="BG297" i="7"/>
  <c r="BF297" i="7"/>
  <c r="T297" i="7"/>
  <c r="R297" i="7"/>
  <c r="P297" i="7"/>
  <c r="BI296" i="7"/>
  <c r="BH296" i="7"/>
  <c r="BG296" i="7"/>
  <c r="BF296" i="7"/>
  <c r="T296" i="7"/>
  <c r="R296" i="7"/>
  <c r="P296" i="7"/>
  <c r="BI295" i="7"/>
  <c r="BH295" i="7"/>
  <c r="BG295" i="7"/>
  <c r="BF295" i="7"/>
  <c r="T295" i="7"/>
  <c r="R295" i="7"/>
  <c r="P295" i="7"/>
  <c r="BI292" i="7"/>
  <c r="BH292" i="7"/>
  <c r="BG292" i="7"/>
  <c r="BF292" i="7"/>
  <c r="T292" i="7"/>
  <c r="R292" i="7"/>
  <c r="P292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6" i="7"/>
  <c r="BH286" i="7"/>
  <c r="BG286" i="7"/>
  <c r="BF286" i="7"/>
  <c r="T286" i="7"/>
  <c r="R286" i="7"/>
  <c r="P286" i="7"/>
  <c r="BI285" i="7"/>
  <c r="BH285" i="7"/>
  <c r="BG285" i="7"/>
  <c r="BF285" i="7"/>
  <c r="T285" i="7"/>
  <c r="R285" i="7"/>
  <c r="P285" i="7"/>
  <c r="BI282" i="7"/>
  <c r="BH282" i="7"/>
  <c r="BG282" i="7"/>
  <c r="BF282" i="7"/>
  <c r="T282" i="7"/>
  <c r="R282" i="7"/>
  <c r="P282" i="7"/>
  <c r="BI278" i="7"/>
  <c r="BH278" i="7"/>
  <c r="BG278" i="7"/>
  <c r="BF278" i="7"/>
  <c r="T278" i="7"/>
  <c r="R278" i="7"/>
  <c r="P278" i="7"/>
  <c r="BI277" i="7"/>
  <c r="BH277" i="7"/>
  <c r="BG277" i="7"/>
  <c r="BF277" i="7"/>
  <c r="T277" i="7"/>
  <c r="R277" i="7"/>
  <c r="P277" i="7"/>
  <c r="BI274" i="7"/>
  <c r="BH274" i="7"/>
  <c r="BG274" i="7"/>
  <c r="BF274" i="7"/>
  <c r="T274" i="7"/>
  <c r="R274" i="7"/>
  <c r="P274" i="7"/>
  <c r="BI271" i="7"/>
  <c r="BH271" i="7"/>
  <c r="BG271" i="7"/>
  <c r="BF271" i="7"/>
  <c r="T271" i="7"/>
  <c r="R271" i="7"/>
  <c r="P271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4" i="7"/>
  <c r="BH264" i="7"/>
  <c r="BG264" i="7"/>
  <c r="BF264" i="7"/>
  <c r="T264" i="7"/>
  <c r="R264" i="7"/>
  <c r="P264" i="7"/>
  <c r="BI263" i="7"/>
  <c r="BH263" i="7"/>
  <c r="BG263" i="7"/>
  <c r="BF263" i="7"/>
  <c r="T263" i="7"/>
  <c r="R263" i="7"/>
  <c r="P263" i="7"/>
  <c r="BI260" i="7"/>
  <c r="BH260" i="7"/>
  <c r="BG260" i="7"/>
  <c r="BF260" i="7"/>
  <c r="T260" i="7"/>
  <c r="R260" i="7"/>
  <c r="P260" i="7"/>
  <c r="BI259" i="7"/>
  <c r="BH259" i="7"/>
  <c r="BG259" i="7"/>
  <c r="BF259" i="7"/>
  <c r="T259" i="7"/>
  <c r="R259" i="7"/>
  <c r="P259" i="7"/>
  <c r="BI256" i="7"/>
  <c r="BH256" i="7"/>
  <c r="BG256" i="7"/>
  <c r="BF256" i="7"/>
  <c r="T256" i="7"/>
  <c r="R256" i="7"/>
  <c r="P256" i="7"/>
  <c r="BI255" i="7"/>
  <c r="BH255" i="7"/>
  <c r="BG255" i="7"/>
  <c r="BF255" i="7"/>
  <c r="T255" i="7"/>
  <c r="R255" i="7"/>
  <c r="P255" i="7"/>
  <c r="BI252" i="7"/>
  <c r="BH252" i="7"/>
  <c r="BG252" i="7"/>
  <c r="BF252" i="7"/>
  <c r="T252" i="7"/>
  <c r="R252" i="7"/>
  <c r="P252" i="7"/>
  <c r="BI251" i="7"/>
  <c r="BH251" i="7"/>
  <c r="BG251" i="7"/>
  <c r="BF251" i="7"/>
  <c r="T251" i="7"/>
  <c r="R251" i="7"/>
  <c r="P251" i="7"/>
  <c r="BI248" i="7"/>
  <c r="BH248" i="7"/>
  <c r="BG248" i="7"/>
  <c r="BF248" i="7"/>
  <c r="T248" i="7"/>
  <c r="R248" i="7"/>
  <c r="P248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38" i="7"/>
  <c r="BH238" i="7"/>
  <c r="BG238" i="7"/>
  <c r="BF238" i="7"/>
  <c r="T238" i="7"/>
  <c r="R238" i="7"/>
  <c r="P238" i="7"/>
  <c r="BI235" i="7"/>
  <c r="BH235" i="7"/>
  <c r="BG235" i="7"/>
  <c r="BF235" i="7"/>
  <c r="T235" i="7"/>
  <c r="R235" i="7"/>
  <c r="P235" i="7"/>
  <c r="BI231" i="7"/>
  <c r="BH231" i="7"/>
  <c r="BG231" i="7"/>
  <c r="BF231" i="7"/>
  <c r="T231" i="7"/>
  <c r="R231" i="7"/>
  <c r="P231" i="7"/>
  <c r="BI228" i="7"/>
  <c r="BH228" i="7"/>
  <c r="BG228" i="7"/>
  <c r="BF228" i="7"/>
  <c r="T228" i="7"/>
  <c r="R228" i="7"/>
  <c r="P228" i="7"/>
  <c r="BI223" i="7"/>
  <c r="BH223" i="7"/>
  <c r="BG223" i="7"/>
  <c r="BF223" i="7"/>
  <c r="T223" i="7"/>
  <c r="R223" i="7"/>
  <c r="P223" i="7"/>
  <c r="BI219" i="7"/>
  <c r="BH219" i="7"/>
  <c r="BG219" i="7"/>
  <c r="BF219" i="7"/>
  <c r="T219" i="7"/>
  <c r="R219" i="7"/>
  <c r="P219" i="7"/>
  <c r="BI216" i="7"/>
  <c r="BH216" i="7"/>
  <c r="BG216" i="7"/>
  <c r="BF216" i="7"/>
  <c r="T216" i="7"/>
  <c r="R216" i="7"/>
  <c r="P216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5" i="7"/>
  <c r="BH195" i="7"/>
  <c r="BG195" i="7"/>
  <c r="BF195" i="7"/>
  <c r="T195" i="7"/>
  <c r="R195" i="7"/>
  <c r="P195" i="7"/>
  <c r="BI191" i="7"/>
  <c r="BH191" i="7"/>
  <c r="BG191" i="7"/>
  <c r="BF191" i="7"/>
  <c r="T191" i="7"/>
  <c r="R191" i="7"/>
  <c r="P191" i="7"/>
  <c r="BI188" i="7"/>
  <c r="BH188" i="7"/>
  <c r="BG188" i="7"/>
  <c r="BF188" i="7"/>
  <c r="T188" i="7"/>
  <c r="R188" i="7"/>
  <c r="P188" i="7"/>
  <c r="BI184" i="7"/>
  <c r="BH184" i="7"/>
  <c r="BG184" i="7"/>
  <c r="BF184" i="7"/>
  <c r="T184" i="7"/>
  <c r="R184" i="7"/>
  <c r="P184" i="7"/>
  <c r="BI178" i="7"/>
  <c r="BH178" i="7"/>
  <c r="BG178" i="7"/>
  <c r="BF178" i="7"/>
  <c r="T178" i="7"/>
  <c r="R178" i="7"/>
  <c r="P178" i="7"/>
  <c r="BI172" i="7"/>
  <c r="BH172" i="7"/>
  <c r="BG172" i="7"/>
  <c r="BF172" i="7"/>
  <c r="T172" i="7"/>
  <c r="R172" i="7"/>
  <c r="P172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6" i="7"/>
  <c r="BH136" i="7"/>
  <c r="BG136" i="7"/>
  <c r="BF136" i="7"/>
  <c r="T136" i="7"/>
  <c r="R136" i="7"/>
  <c r="P136" i="7"/>
  <c r="BI131" i="7"/>
  <c r="BH131" i="7"/>
  <c r="BG131" i="7"/>
  <c r="BF131" i="7"/>
  <c r="T131" i="7"/>
  <c r="R131" i="7"/>
  <c r="P131" i="7"/>
  <c r="J125" i="7"/>
  <c r="F125" i="7"/>
  <c r="J124" i="7"/>
  <c r="F124" i="7"/>
  <c r="F122" i="7"/>
  <c r="E120" i="7"/>
  <c r="J94" i="7"/>
  <c r="F94" i="7"/>
  <c r="J93" i="7"/>
  <c r="F93" i="7"/>
  <c r="F91" i="7"/>
  <c r="E89" i="7"/>
  <c r="J14" i="7"/>
  <c r="J122" i="7" s="1"/>
  <c r="E7" i="7"/>
  <c r="E85" i="7"/>
  <c r="J39" i="6"/>
  <c r="J38" i="6"/>
  <c r="AY102" i="1"/>
  <c r="J37" i="6"/>
  <c r="AX102" i="1" s="1"/>
  <c r="BI251" i="6"/>
  <c r="BH251" i="6"/>
  <c r="BG251" i="6"/>
  <c r="BF251" i="6"/>
  <c r="T251" i="6"/>
  <c r="R251" i="6"/>
  <c r="P251" i="6"/>
  <c r="BI247" i="6"/>
  <c r="BH247" i="6"/>
  <c r="BG247" i="6"/>
  <c r="BF247" i="6"/>
  <c r="T247" i="6"/>
  <c r="R247" i="6"/>
  <c r="P247" i="6"/>
  <c r="BI243" i="6"/>
  <c r="BH243" i="6"/>
  <c r="BG243" i="6"/>
  <c r="BF243" i="6"/>
  <c r="T243" i="6"/>
  <c r="R243" i="6"/>
  <c r="P243" i="6"/>
  <c r="BI239" i="6"/>
  <c r="BH239" i="6"/>
  <c r="BG239" i="6"/>
  <c r="BF239" i="6"/>
  <c r="T239" i="6"/>
  <c r="R239" i="6"/>
  <c r="P239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T229" i="6"/>
  <c r="R230" i="6"/>
  <c r="R229" i="6" s="1"/>
  <c r="P230" i="6"/>
  <c r="P229" i="6" s="1"/>
  <c r="BI224" i="6"/>
  <c r="BH224" i="6"/>
  <c r="BG224" i="6"/>
  <c r="BF224" i="6"/>
  <c r="T224" i="6"/>
  <c r="T223" i="6" s="1"/>
  <c r="R224" i="6"/>
  <c r="R223" i="6"/>
  <c r="P224" i="6"/>
  <c r="P223" i="6" s="1"/>
  <c r="BI219" i="6"/>
  <c r="BH219" i="6"/>
  <c r="BG219" i="6"/>
  <c r="BF219" i="6"/>
  <c r="T219" i="6"/>
  <c r="T218" i="6"/>
  <c r="R219" i="6"/>
  <c r="R218" i="6"/>
  <c r="P219" i="6"/>
  <c r="P218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198" i="6"/>
  <c r="BH198" i="6"/>
  <c r="BG198" i="6"/>
  <c r="BF198" i="6"/>
  <c r="T198" i="6"/>
  <c r="R198" i="6"/>
  <c r="P198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T186" i="6" s="1"/>
  <c r="R187" i="6"/>
  <c r="R186" i="6" s="1"/>
  <c r="P187" i="6"/>
  <c r="P186" i="6" s="1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6" i="6"/>
  <c r="BH166" i="6"/>
  <c r="BG166" i="6"/>
  <c r="BF166" i="6"/>
  <c r="T166" i="6"/>
  <c r="R166" i="6"/>
  <c r="P166" i="6"/>
  <c r="BI161" i="6"/>
  <c r="BH161" i="6"/>
  <c r="BG161" i="6"/>
  <c r="BF161" i="6"/>
  <c r="T161" i="6"/>
  <c r="R161" i="6"/>
  <c r="P161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3" i="6"/>
  <c r="BH133" i="6"/>
  <c r="BG133" i="6"/>
  <c r="BF133" i="6"/>
  <c r="T133" i="6"/>
  <c r="R133" i="6"/>
  <c r="P133" i="6"/>
  <c r="J127" i="6"/>
  <c r="F127" i="6"/>
  <c r="J126" i="6"/>
  <c r="F126" i="6"/>
  <c r="F124" i="6"/>
  <c r="E122" i="6"/>
  <c r="J94" i="6"/>
  <c r="F94" i="6"/>
  <c r="J93" i="6"/>
  <c r="F93" i="6"/>
  <c r="F91" i="6"/>
  <c r="E89" i="6"/>
  <c r="J14" i="6"/>
  <c r="J91" i="6" s="1"/>
  <c r="E7" i="6"/>
  <c r="E118" i="6" s="1"/>
  <c r="J39" i="5"/>
  <c r="J38" i="5"/>
  <c r="AY100" i="1" s="1"/>
  <c r="J37" i="5"/>
  <c r="AX100" i="1"/>
  <c r="BI382" i="5"/>
  <c r="BH382" i="5"/>
  <c r="BG382" i="5"/>
  <c r="BF382" i="5"/>
  <c r="T382" i="5"/>
  <c r="R382" i="5"/>
  <c r="P382" i="5"/>
  <c r="BI381" i="5"/>
  <c r="BH381" i="5"/>
  <c r="BG381" i="5"/>
  <c r="BF381" i="5"/>
  <c r="T381" i="5"/>
  <c r="R381" i="5"/>
  <c r="P381" i="5"/>
  <c r="BI380" i="5"/>
  <c r="BH380" i="5"/>
  <c r="BG380" i="5"/>
  <c r="BF380" i="5"/>
  <c r="T380" i="5"/>
  <c r="R380" i="5"/>
  <c r="P380" i="5"/>
  <c r="BI376" i="5"/>
  <c r="BH376" i="5"/>
  <c r="BG376" i="5"/>
  <c r="BF376" i="5"/>
  <c r="T376" i="5"/>
  <c r="R376" i="5"/>
  <c r="P376" i="5"/>
  <c r="BI373" i="5"/>
  <c r="BH373" i="5"/>
  <c r="BG373" i="5"/>
  <c r="BF373" i="5"/>
  <c r="T373" i="5"/>
  <c r="R373" i="5"/>
  <c r="P373" i="5"/>
  <c r="BI372" i="5"/>
  <c r="BH372" i="5"/>
  <c r="BG372" i="5"/>
  <c r="BF372" i="5"/>
  <c r="T372" i="5"/>
  <c r="R372" i="5"/>
  <c r="P372" i="5"/>
  <c r="BI369" i="5"/>
  <c r="BH369" i="5"/>
  <c r="BG369" i="5"/>
  <c r="BF369" i="5"/>
  <c r="T369" i="5"/>
  <c r="R369" i="5"/>
  <c r="P369" i="5"/>
  <c r="BI366" i="5"/>
  <c r="BH366" i="5"/>
  <c r="BG366" i="5"/>
  <c r="BF366" i="5"/>
  <c r="T366" i="5"/>
  <c r="R366" i="5"/>
  <c r="P366" i="5"/>
  <c r="BI365" i="5"/>
  <c r="BH365" i="5"/>
  <c r="BG365" i="5"/>
  <c r="BF365" i="5"/>
  <c r="T365" i="5"/>
  <c r="R365" i="5"/>
  <c r="P365" i="5"/>
  <c r="BI364" i="5"/>
  <c r="BH364" i="5"/>
  <c r="BG364" i="5"/>
  <c r="BF364" i="5"/>
  <c r="T364" i="5"/>
  <c r="R364" i="5"/>
  <c r="P364" i="5"/>
  <c r="BI363" i="5"/>
  <c r="BH363" i="5"/>
  <c r="BG363" i="5"/>
  <c r="BF363" i="5"/>
  <c r="T363" i="5"/>
  <c r="R363" i="5"/>
  <c r="P363" i="5"/>
  <c r="BI361" i="5"/>
  <c r="BH361" i="5"/>
  <c r="BG361" i="5"/>
  <c r="BF361" i="5"/>
  <c r="T361" i="5"/>
  <c r="T360" i="5"/>
  <c r="R361" i="5"/>
  <c r="R360" i="5"/>
  <c r="P361" i="5"/>
  <c r="P360" i="5"/>
  <c r="BI353" i="5"/>
  <c r="BH353" i="5"/>
  <c r="BG353" i="5"/>
  <c r="BF353" i="5"/>
  <c r="T353" i="5"/>
  <c r="T352" i="5"/>
  <c r="R353" i="5"/>
  <c r="R352" i="5"/>
  <c r="P353" i="5"/>
  <c r="P352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0" i="5"/>
  <c r="BH330" i="5"/>
  <c r="BG330" i="5"/>
  <c r="BF330" i="5"/>
  <c r="T330" i="5"/>
  <c r="R330" i="5"/>
  <c r="P330" i="5"/>
  <c r="BI327" i="5"/>
  <c r="BH327" i="5"/>
  <c r="BG327" i="5"/>
  <c r="BF327" i="5"/>
  <c r="T327" i="5"/>
  <c r="R327" i="5"/>
  <c r="P327" i="5"/>
  <c r="BI323" i="5"/>
  <c r="BH323" i="5"/>
  <c r="BG323" i="5"/>
  <c r="BF323" i="5"/>
  <c r="T323" i="5"/>
  <c r="R323" i="5"/>
  <c r="P323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09" i="5"/>
  <c r="BH309" i="5"/>
  <c r="BG309" i="5"/>
  <c r="BF309" i="5"/>
  <c r="T309" i="5"/>
  <c r="R309" i="5"/>
  <c r="P309" i="5"/>
  <c r="BI302" i="5"/>
  <c r="BH302" i="5"/>
  <c r="BG302" i="5"/>
  <c r="BF302" i="5"/>
  <c r="T302" i="5"/>
  <c r="R302" i="5"/>
  <c r="P302" i="5"/>
  <c r="BI298" i="5"/>
  <c r="BH298" i="5"/>
  <c r="BG298" i="5"/>
  <c r="BF298" i="5"/>
  <c r="T298" i="5"/>
  <c r="R298" i="5"/>
  <c r="P298" i="5"/>
  <c r="BI297" i="5"/>
  <c r="BH297" i="5"/>
  <c r="BG297" i="5"/>
  <c r="BF297" i="5"/>
  <c r="T297" i="5"/>
  <c r="R297" i="5"/>
  <c r="P297" i="5"/>
  <c r="BI294" i="5"/>
  <c r="BH294" i="5"/>
  <c r="BG294" i="5"/>
  <c r="BF294" i="5"/>
  <c r="T294" i="5"/>
  <c r="R294" i="5"/>
  <c r="P294" i="5"/>
  <c r="BI291" i="5"/>
  <c r="BH291" i="5"/>
  <c r="BG291" i="5"/>
  <c r="BF291" i="5"/>
  <c r="T291" i="5"/>
  <c r="R291" i="5"/>
  <c r="P291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68" i="5"/>
  <c r="BH268" i="5"/>
  <c r="BG268" i="5"/>
  <c r="BF268" i="5"/>
  <c r="T268" i="5"/>
  <c r="R268" i="5"/>
  <c r="P268" i="5"/>
  <c r="BI265" i="5"/>
  <c r="BH265" i="5"/>
  <c r="BG265" i="5"/>
  <c r="BF265" i="5"/>
  <c r="T265" i="5"/>
  <c r="R265" i="5"/>
  <c r="P265" i="5"/>
  <c r="BI262" i="5"/>
  <c r="BH262" i="5"/>
  <c r="BG262" i="5"/>
  <c r="BF262" i="5"/>
  <c r="T262" i="5"/>
  <c r="R262" i="5"/>
  <c r="P262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2" i="5"/>
  <c r="BH252" i="5"/>
  <c r="BG252" i="5"/>
  <c r="BF252" i="5"/>
  <c r="T252" i="5"/>
  <c r="R252" i="5"/>
  <c r="P252" i="5"/>
  <c r="BI249" i="5"/>
  <c r="BH249" i="5"/>
  <c r="BG249" i="5"/>
  <c r="BF249" i="5"/>
  <c r="T249" i="5"/>
  <c r="R249" i="5"/>
  <c r="P249" i="5"/>
  <c r="BI245" i="5"/>
  <c r="BH245" i="5"/>
  <c r="BG245" i="5"/>
  <c r="BF245" i="5"/>
  <c r="T245" i="5"/>
  <c r="R245" i="5"/>
  <c r="P245" i="5"/>
  <c r="BI240" i="5"/>
  <c r="BH240" i="5"/>
  <c r="BG240" i="5"/>
  <c r="BF240" i="5"/>
  <c r="T240" i="5"/>
  <c r="R240" i="5"/>
  <c r="P240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R233" i="5"/>
  <c r="P233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88" i="5"/>
  <c r="BH188" i="5"/>
  <c r="BG188" i="5"/>
  <c r="BF188" i="5"/>
  <c r="T188" i="5"/>
  <c r="R188" i="5"/>
  <c r="P188" i="5"/>
  <c r="BI183" i="5"/>
  <c r="BH183" i="5"/>
  <c r="BG183" i="5"/>
  <c r="BF183" i="5"/>
  <c r="T183" i="5"/>
  <c r="R183" i="5"/>
  <c r="P183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R137" i="5"/>
  <c r="P137" i="5"/>
  <c r="BI132" i="5"/>
  <c r="BH132" i="5"/>
  <c r="BG132" i="5"/>
  <c r="BF132" i="5"/>
  <c r="T132" i="5"/>
  <c r="R132" i="5"/>
  <c r="P132" i="5"/>
  <c r="J126" i="5"/>
  <c r="F126" i="5"/>
  <c r="J125" i="5"/>
  <c r="F125" i="5"/>
  <c r="F123" i="5"/>
  <c r="E121" i="5"/>
  <c r="J94" i="5"/>
  <c r="F94" i="5"/>
  <c r="J93" i="5"/>
  <c r="F93" i="5"/>
  <c r="F91" i="5"/>
  <c r="E89" i="5"/>
  <c r="J14" i="5"/>
  <c r="J123" i="5" s="1"/>
  <c r="E7" i="5"/>
  <c r="E117" i="5" s="1"/>
  <c r="J39" i="4"/>
  <c r="J38" i="4"/>
  <c r="AY99" i="1" s="1"/>
  <c r="J37" i="4"/>
  <c r="AX99" i="1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T341" i="4"/>
  <c r="R342" i="4"/>
  <c r="R341" i="4" s="1"/>
  <c r="P342" i="4"/>
  <c r="P341" i="4" s="1"/>
  <c r="BI335" i="4"/>
  <c r="BH335" i="4"/>
  <c r="BG335" i="4"/>
  <c r="BF335" i="4"/>
  <c r="T335" i="4"/>
  <c r="T334" i="4" s="1"/>
  <c r="R335" i="4"/>
  <c r="R334" i="4"/>
  <c r="P335" i="4"/>
  <c r="P334" i="4" s="1"/>
  <c r="BI332" i="4"/>
  <c r="BH332" i="4"/>
  <c r="BG332" i="4"/>
  <c r="BF332" i="4"/>
  <c r="T332" i="4"/>
  <c r="R332" i="4"/>
  <c r="P332" i="4"/>
  <c r="BI329" i="4"/>
  <c r="BH329" i="4"/>
  <c r="BG329" i="4"/>
  <c r="BF329" i="4"/>
  <c r="T329" i="4"/>
  <c r="R329" i="4"/>
  <c r="P329" i="4"/>
  <c r="BI325" i="4"/>
  <c r="BH325" i="4"/>
  <c r="BG325" i="4"/>
  <c r="BF325" i="4"/>
  <c r="T325" i="4"/>
  <c r="R325" i="4"/>
  <c r="P325" i="4"/>
  <c r="BI324" i="4"/>
  <c r="BH324" i="4"/>
  <c r="BG324" i="4"/>
  <c r="BF324" i="4"/>
  <c r="T324" i="4"/>
  <c r="R324" i="4"/>
  <c r="P324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3" i="4"/>
  <c r="BH313" i="4"/>
  <c r="BG313" i="4"/>
  <c r="BF313" i="4"/>
  <c r="T313" i="4"/>
  <c r="R313" i="4"/>
  <c r="P313" i="4"/>
  <c r="BI312" i="4"/>
  <c r="BH312" i="4"/>
  <c r="BG312" i="4"/>
  <c r="BF312" i="4"/>
  <c r="T312" i="4"/>
  <c r="R312" i="4"/>
  <c r="P312" i="4"/>
  <c r="BI309" i="4"/>
  <c r="BH309" i="4"/>
  <c r="BG309" i="4"/>
  <c r="BF309" i="4"/>
  <c r="T309" i="4"/>
  <c r="R309" i="4"/>
  <c r="P309" i="4"/>
  <c r="BI308" i="4"/>
  <c r="BH308" i="4"/>
  <c r="BG308" i="4"/>
  <c r="BF308" i="4"/>
  <c r="T308" i="4"/>
  <c r="R308" i="4"/>
  <c r="P308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8" i="4"/>
  <c r="BH258" i="4"/>
  <c r="BG258" i="4"/>
  <c r="BF258" i="4"/>
  <c r="T258" i="4"/>
  <c r="R258" i="4"/>
  <c r="P258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J128" i="4"/>
  <c r="F128" i="4"/>
  <c r="J127" i="4"/>
  <c r="F127" i="4"/>
  <c r="F125" i="4"/>
  <c r="E123" i="4"/>
  <c r="J94" i="4"/>
  <c r="F94" i="4"/>
  <c r="J93" i="4"/>
  <c r="F93" i="4"/>
  <c r="F91" i="4"/>
  <c r="E89" i="4"/>
  <c r="J14" i="4"/>
  <c r="J91" i="4" s="1"/>
  <c r="E7" i="4"/>
  <c r="E119" i="4"/>
  <c r="J39" i="3"/>
  <c r="J38" i="3"/>
  <c r="AY97" i="1"/>
  <c r="J37" i="3"/>
  <c r="AX97" i="1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T349" i="3"/>
  <c r="R350" i="3"/>
  <c r="R349" i="3" s="1"/>
  <c r="P350" i="3"/>
  <c r="P349" i="3" s="1"/>
  <c r="BI345" i="3"/>
  <c r="BH345" i="3"/>
  <c r="BG345" i="3"/>
  <c r="BF345" i="3"/>
  <c r="T345" i="3"/>
  <c r="T344" i="3" s="1"/>
  <c r="R345" i="3"/>
  <c r="R344" i="3" s="1"/>
  <c r="P345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5" i="3"/>
  <c r="BH185" i="3"/>
  <c r="BG185" i="3"/>
  <c r="BF185" i="3"/>
  <c r="T185" i="3"/>
  <c r="R185" i="3"/>
  <c r="P185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J126" i="3"/>
  <c r="F126" i="3"/>
  <c r="J125" i="3"/>
  <c r="F125" i="3"/>
  <c r="F123" i="3"/>
  <c r="E121" i="3"/>
  <c r="J94" i="3"/>
  <c r="F94" i="3"/>
  <c r="J93" i="3"/>
  <c r="F93" i="3"/>
  <c r="F91" i="3"/>
  <c r="E89" i="3"/>
  <c r="J14" i="3"/>
  <c r="J123" i="3" s="1"/>
  <c r="E7" i="3"/>
  <c r="E117" i="3"/>
  <c r="J39" i="2"/>
  <c r="J38" i="2"/>
  <c r="AY96" i="1"/>
  <c r="J37" i="2"/>
  <c r="AX96" i="1" s="1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T343" i="2"/>
  <c r="R344" i="2"/>
  <c r="R343" i="2" s="1"/>
  <c r="P344" i="2"/>
  <c r="P343" i="2" s="1"/>
  <c r="BI337" i="2"/>
  <c r="BH337" i="2"/>
  <c r="BG337" i="2"/>
  <c r="BF337" i="2"/>
  <c r="T337" i="2"/>
  <c r="T336" i="2" s="1"/>
  <c r="R337" i="2"/>
  <c r="R336" i="2" s="1"/>
  <c r="P337" i="2"/>
  <c r="P336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J128" i="2"/>
  <c r="F128" i="2"/>
  <c r="J127" i="2"/>
  <c r="F127" i="2"/>
  <c r="F125" i="2"/>
  <c r="E123" i="2"/>
  <c r="J94" i="2"/>
  <c r="F94" i="2"/>
  <c r="J93" i="2"/>
  <c r="F93" i="2"/>
  <c r="F91" i="2"/>
  <c r="E89" i="2"/>
  <c r="J14" i="2"/>
  <c r="J125" i="2" s="1"/>
  <c r="E7" i="2"/>
  <c r="E119" i="2"/>
  <c r="L90" i="1"/>
  <c r="AM90" i="1"/>
  <c r="AM89" i="1"/>
  <c r="L89" i="1"/>
  <c r="AM87" i="1"/>
  <c r="L87" i="1"/>
  <c r="L85" i="1"/>
  <c r="L84" i="1"/>
  <c r="J166" i="11"/>
  <c r="J160" i="11"/>
  <c r="J154" i="11"/>
  <c r="BK152" i="11"/>
  <c r="J149" i="11"/>
  <c r="J136" i="11"/>
  <c r="BK131" i="11"/>
  <c r="BK318" i="10"/>
  <c r="BK317" i="10"/>
  <c r="BK316" i="10"/>
  <c r="J314" i="10"/>
  <c r="J307" i="10"/>
  <c r="J303" i="10"/>
  <c r="BK299" i="10"/>
  <c r="BK298" i="10"/>
  <c r="J295" i="10"/>
  <c r="BK291" i="10"/>
  <c r="BK286" i="10"/>
  <c r="J284" i="10"/>
  <c r="BK272" i="10"/>
  <c r="J269" i="10"/>
  <c r="BK268" i="10"/>
  <c r="J267" i="10"/>
  <c r="BK266" i="10"/>
  <c r="BK262" i="10"/>
  <c r="BK257" i="10"/>
  <c r="J254" i="10"/>
  <c r="J253" i="10"/>
  <c r="BK251" i="10"/>
  <c r="J242" i="10"/>
  <c r="BK239" i="10"/>
  <c r="J235" i="10"/>
  <c r="J227" i="10"/>
  <c r="J222" i="10"/>
  <c r="BK218" i="10"/>
  <c r="J216" i="10"/>
  <c r="BK210" i="10"/>
  <c r="BK207" i="10"/>
  <c r="BK204" i="10"/>
  <c r="BK200" i="10"/>
  <c r="J194" i="10"/>
  <c r="BK191" i="10"/>
  <c r="BK186" i="10"/>
  <c r="J180" i="10"/>
  <c r="BK171" i="10"/>
  <c r="J169" i="10"/>
  <c r="J168" i="10"/>
  <c r="J165" i="10"/>
  <c r="J164" i="10"/>
  <c r="BK161" i="10"/>
  <c r="J151" i="10"/>
  <c r="J146" i="10"/>
  <c r="J143" i="10"/>
  <c r="J138" i="10"/>
  <c r="J133" i="10"/>
  <c r="BK278" i="9"/>
  <c r="J277" i="9"/>
  <c r="BK276" i="9"/>
  <c r="BK274" i="9"/>
  <c r="J266" i="9"/>
  <c r="BK263" i="9"/>
  <c r="J257" i="9"/>
  <c r="BK256" i="9"/>
  <c r="J255" i="9"/>
  <c r="BK254" i="9"/>
  <c r="J252" i="9"/>
  <c r="BK249" i="9"/>
  <c r="BK242" i="9"/>
  <c r="BK239" i="9"/>
  <c r="J236" i="9"/>
  <c r="J231" i="9"/>
  <c r="J227" i="9"/>
  <c r="J220" i="9"/>
  <c r="J212" i="9"/>
  <c r="J210" i="9"/>
  <c r="BK203" i="9"/>
  <c r="BK196" i="9"/>
  <c r="J187" i="9"/>
  <c r="BK176" i="9"/>
  <c r="J167" i="9"/>
  <c r="BK166" i="9"/>
  <c r="BK165" i="9"/>
  <c r="BK162" i="9"/>
  <c r="BK139" i="9"/>
  <c r="J134" i="9"/>
  <c r="BK231" i="8"/>
  <c r="BK226" i="8"/>
  <c r="J218" i="8"/>
  <c r="J211" i="8"/>
  <c r="BK204" i="8"/>
  <c r="BK194" i="8"/>
  <c r="J194" i="8"/>
  <c r="J186" i="8"/>
  <c r="BK176" i="8"/>
  <c r="BK168" i="8"/>
  <c r="J164" i="8"/>
  <c r="BK156" i="8"/>
  <c r="BK140" i="8"/>
  <c r="J136" i="8"/>
  <c r="J126" i="8"/>
  <c r="BK125" i="8"/>
  <c r="J124" i="8"/>
  <c r="BK123" i="8"/>
  <c r="BK326" i="7"/>
  <c r="J326" i="7"/>
  <c r="BK325" i="7"/>
  <c r="J324" i="7"/>
  <c r="J318" i="7"/>
  <c r="BK315" i="7"/>
  <c r="BK313" i="7"/>
  <c r="J311" i="7"/>
  <c r="J307" i="7"/>
  <c r="BK305" i="7"/>
  <c r="J303" i="7"/>
  <c r="BK302" i="7"/>
  <c r="J299" i="7"/>
  <c r="BK286" i="7"/>
  <c r="BK285" i="7"/>
  <c r="J278" i="7"/>
  <c r="BK277" i="7"/>
  <c r="BK274" i="7"/>
  <c r="BK268" i="7"/>
  <c r="BK267" i="7"/>
  <c r="J264" i="7"/>
  <c r="J260" i="7"/>
  <c r="BK251" i="7"/>
  <c r="BK248" i="7"/>
  <c r="J241" i="7"/>
  <c r="J231" i="7"/>
  <c r="J223" i="7"/>
  <c r="BK219" i="7"/>
  <c r="J216" i="7"/>
  <c r="J209" i="7"/>
  <c r="BK205" i="7"/>
  <c r="BK188" i="7"/>
  <c r="BK184" i="7"/>
  <c r="J178" i="7"/>
  <c r="BK172" i="7"/>
  <c r="BK168" i="7"/>
  <c r="J166" i="7"/>
  <c r="BK163" i="7"/>
  <c r="BK160" i="7"/>
  <c r="BK146" i="7"/>
  <c r="BK143" i="7"/>
  <c r="J141" i="7"/>
  <c r="J136" i="7"/>
  <c r="BK251" i="6"/>
  <c r="BK247" i="6"/>
  <c r="J239" i="6"/>
  <c r="J232" i="6"/>
  <c r="BK224" i="6"/>
  <c r="BK219" i="6"/>
  <c r="BK214" i="6"/>
  <c r="J213" i="6"/>
  <c r="J205" i="6"/>
  <c r="BK198" i="6"/>
  <c r="J187" i="6"/>
  <c r="J185" i="6"/>
  <c r="J175" i="6"/>
  <c r="J161" i="6"/>
  <c r="BK154" i="6"/>
  <c r="BK144" i="6"/>
  <c r="BK140" i="6"/>
  <c r="J382" i="5"/>
  <c r="BK381" i="5"/>
  <c r="J376" i="5"/>
  <c r="J373" i="5"/>
  <c r="J372" i="5"/>
  <c r="J369" i="5"/>
  <c r="BK346" i="5"/>
  <c r="J339" i="5"/>
  <c r="BK335" i="5"/>
  <c r="BK334" i="5"/>
  <c r="BK333" i="5"/>
  <c r="J330" i="5"/>
  <c r="J322" i="5"/>
  <c r="J316" i="5"/>
  <c r="J315" i="5"/>
  <c r="BK314" i="5"/>
  <c r="J302" i="5"/>
  <c r="BK298" i="5"/>
  <c r="BK297" i="5"/>
  <c r="BK287" i="5"/>
  <c r="J284" i="5"/>
  <c r="BK283" i="5"/>
  <c r="J279" i="5"/>
  <c r="J275" i="5"/>
  <c r="BK268" i="5"/>
  <c r="J259" i="5"/>
  <c r="BK252" i="5"/>
  <c r="BK249" i="5"/>
  <c r="J245" i="5"/>
  <c r="BK233" i="5"/>
  <c r="J222" i="5"/>
  <c r="BK216" i="5"/>
  <c r="BK207" i="5"/>
  <c r="BK201" i="5"/>
  <c r="J194" i="5"/>
  <c r="J173" i="5"/>
  <c r="BK168" i="5"/>
  <c r="BK144" i="5"/>
  <c r="BK142" i="5"/>
  <c r="J137" i="5"/>
  <c r="J346" i="4"/>
  <c r="J345" i="4"/>
  <c r="J344" i="4"/>
  <c r="BK332" i="4"/>
  <c r="BK329" i="4"/>
  <c r="J320" i="4"/>
  <c r="J316" i="4"/>
  <c r="J312" i="4"/>
  <c r="BK309" i="4"/>
  <c r="J308" i="4"/>
  <c r="J307" i="4"/>
  <c r="BK304" i="4"/>
  <c r="BK300" i="4"/>
  <c r="BK296" i="4"/>
  <c r="BK295" i="4"/>
  <c r="BK292" i="4"/>
  <c r="J290" i="4"/>
  <c r="BK289" i="4"/>
  <c r="BK285" i="4"/>
  <c r="BK277" i="4"/>
  <c r="BK269" i="4"/>
  <c r="BK262" i="4"/>
  <c r="BK250" i="4"/>
  <c r="BK248" i="4"/>
  <c r="BK247" i="4"/>
  <c r="BK244" i="4"/>
  <c r="BK240" i="4"/>
  <c r="BK232" i="4"/>
  <c r="BK229" i="4"/>
  <c r="BK223" i="4"/>
  <c r="BK219" i="4"/>
  <c r="BK214" i="4"/>
  <c r="J202" i="4"/>
  <c r="J186" i="4"/>
  <c r="BK176" i="4"/>
  <c r="BK162" i="4"/>
  <c r="J158" i="4"/>
  <c r="BK152" i="4"/>
  <c r="BK146" i="4"/>
  <c r="BK144" i="4"/>
  <c r="J144" i="4"/>
  <c r="J139" i="4"/>
  <c r="BK350" i="3"/>
  <c r="BK345" i="3"/>
  <c r="BK341" i="3"/>
  <c r="BK338" i="3"/>
  <c r="J336" i="3"/>
  <c r="J334" i="3"/>
  <c r="BK331" i="3"/>
  <c r="BK330" i="3"/>
  <c r="J327" i="3"/>
  <c r="BK325" i="3"/>
  <c r="J322" i="3"/>
  <c r="J321" i="3"/>
  <c r="BK320" i="3"/>
  <c r="J319" i="3"/>
  <c r="J316" i="3"/>
  <c r="J313" i="3"/>
  <c r="BK312" i="3"/>
  <c r="J311" i="3"/>
  <c r="J310" i="3"/>
  <c r="BK306" i="3"/>
  <c r="BK301" i="3"/>
  <c r="J298" i="3"/>
  <c r="J295" i="3"/>
  <c r="J292" i="3"/>
  <c r="J291" i="3"/>
  <c r="J288" i="3"/>
  <c r="BK287" i="3"/>
  <c r="J284" i="3"/>
  <c r="BK283" i="3"/>
  <c r="J280" i="3"/>
  <c r="BK278" i="3"/>
  <c r="J277" i="3"/>
  <c r="BK268" i="3"/>
  <c r="BK262" i="3"/>
  <c r="J259" i="3"/>
  <c r="BK255" i="3"/>
  <c r="BK251" i="3"/>
  <c r="BK239" i="3"/>
  <c r="J236" i="3"/>
  <c r="J230" i="3"/>
  <c r="J229" i="3"/>
  <c r="BK227" i="3"/>
  <c r="J223" i="3"/>
  <c r="BK214" i="3"/>
  <c r="J210" i="3"/>
  <c r="BK208" i="3"/>
  <c r="J205" i="3"/>
  <c r="J202" i="3"/>
  <c r="BK198" i="3"/>
  <c r="BK195" i="3"/>
  <c r="J190" i="3"/>
  <c r="J179" i="3"/>
  <c r="BK175" i="3"/>
  <c r="BK173" i="3"/>
  <c r="BK170" i="3"/>
  <c r="J167" i="3"/>
  <c r="BK159" i="3"/>
  <c r="J155" i="3"/>
  <c r="J150" i="3"/>
  <c r="BK147" i="3"/>
  <c r="J144" i="3"/>
  <c r="BK142" i="3"/>
  <c r="J137" i="3"/>
  <c r="J132" i="3"/>
  <c r="BK347" i="2"/>
  <c r="BK346" i="2"/>
  <c r="J344" i="2"/>
  <c r="BK337" i="2"/>
  <c r="BK334" i="2"/>
  <c r="J331" i="2"/>
  <c r="BK327" i="2"/>
  <c r="BK326" i="2"/>
  <c r="BK323" i="2"/>
  <c r="J322" i="2"/>
  <c r="BK319" i="2"/>
  <c r="BK318" i="2"/>
  <c r="J315" i="2"/>
  <c r="BK314" i="2"/>
  <c r="BK311" i="2"/>
  <c r="J309" i="2"/>
  <c r="J308" i="2"/>
  <c r="J305" i="2"/>
  <c r="J301" i="2"/>
  <c r="J299" i="2"/>
  <c r="J297" i="2"/>
  <c r="J296" i="2"/>
  <c r="BK293" i="2"/>
  <c r="BK292" i="2"/>
  <c r="J291" i="2"/>
  <c r="BK288" i="2"/>
  <c r="BK287" i="2"/>
  <c r="J285" i="2"/>
  <c r="BK279" i="2"/>
  <c r="J276" i="2"/>
  <c r="BK273" i="2"/>
  <c r="BK270" i="2"/>
  <c r="J265" i="2"/>
  <c r="J258" i="2"/>
  <c r="BK254" i="2"/>
  <c r="J246" i="2"/>
  <c r="BK245" i="2"/>
  <c r="BK243" i="2"/>
  <c r="J240" i="2"/>
  <c r="J234" i="2"/>
  <c r="J222" i="2"/>
  <c r="J219" i="2"/>
  <c r="J215" i="2"/>
  <c r="J210" i="2"/>
  <c r="J207" i="2"/>
  <c r="BK201" i="2"/>
  <c r="BK188" i="2"/>
  <c r="BK183" i="2"/>
  <c r="J380" i="11"/>
  <c r="J379" i="11"/>
  <c r="J375" i="11"/>
  <c r="BK371" i="11"/>
  <c r="BK353" i="11"/>
  <c r="BK352" i="11"/>
  <c r="BK351" i="11"/>
  <c r="J350" i="11"/>
  <c r="J347" i="11"/>
  <c r="BK346" i="11"/>
  <c r="J343" i="11"/>
  <c r="BK342" i="11"/>
  <c r="BK341" i="11"/>
  <c r="J330" i="11"/>
  <c r="J325" i="11"/>
  <c r="BK324" i="11"/>
  <c r="J323" i="11"/>
  <c r="J322" i="11"/>
  <c r="BK319" i="11"/>
  <c r="BK318" i="11"/>
  <c r="BK316" i="11"/>
  <c r="BK315" i="11"/>
  <c r="J313" i="11"/>
  <c r="BK311" i="11"/>
  <c r="J296" i="11"/>
  <c r="BK295" i="11"/>
  <c r="BK292" i="11"/>
  <c r="J288" i="11"/>
  <c r="J287" i="11"/>
  <c r="J284" i="11"/>
  <c r="J283" i="11"/>
  <c r="J282" i="11"/>
  <c r="J280" i="11"/>
  <c r="J278" i="11"/>
  <c r="BK275" i="11"/>
  <c r="J274" i="11"/>
  <c r="J271" i="11"/>
  <c r="BK270" i="11"/>
  <c r="BK263" i="11"/>
  <c r="J262" i="11"/>
  <c r="J261" i="11"/>
  <c r="J259" i="11"/>
  <c r="BK258" i="11"/>
  <c r="J257" i="11"/>
  <c r="BK254" i="11"/>
  <c r="J251" i="11"/>
  <c r="BK250" i="11"/>
  <c r="BK245" i="11"/>
  <c r="J241" i="11"/>
  <c r="J238" i="11"/>
  <c r="J235" i="11"/>
  <c r="J227" i="11"/>
  <c r="J224" i="11"/>
  <c r="BK220" i="11"/>
  <c r="J210" i="11"/>
  <c r="J209" i="11"/>
  <c r="J207" i="11"/>
  <c r="BK205" i="11"/>
  <c r="BK202" i="11"/>
  <c r="BK199" i="11"/>
  <c r="J195" i="11"/>
  <c r="J191" i="11"/>
  <c r="BK188" i="11"/>
  <c r="J183" i="11"/>
  <c r="J172" i="11"/>
  <c r="BK166" i="11"/>
  <c r="BK163" i="11"/>
  <c r="BK154" i="11"/>
  <c r="J152" i="11"/>
  <c r="BK149" i="11"/>
  <c r="J146" i="11"/>
  <c r="J143" i="11"/>
  <c r="BK136" i="11"/>
  <c r="J131" i="11"/>
  <c r="BK307" i="10"/>
  <c r="BK303" i="10"/>
  <c r="BK302" i="10"/>
  <c r="J299" i="10"/>
  <c r="J298" i="10"/>
  <c r="BK295" i="10"/>
  <c r="J294" i="10"/>
  <c r="J290" i="10"/>
  <c r="J287" i="10"/>
  <c r="BK285" i="10"/>
  <c r="BK284" i="10"/>
  <c r="BK281" i="10"/>
  <c r="BK278" i="10"/>
  <c r="BK277" i="10"/>
  <c r="J275" i="10"/>
  <c r="J273" i="10"/>
  <c r="J272" i="10"/>
  <c r="BK269" i="10"/>
  <c r="BK267" i="10"/>
  <c r="J264" i="10"/>
  <c r="J262" i="10"/>
  <c r="J257" i="10"/>
  <c r="BK253" i="10"/>
  <c r="J251" i="10"/>
  <c r="J246" i="10"/>
  <c r="BK242" i="10"/>
  <c r="BK235" i="10"/>
  <c r="BK227" i="10"/>
  <c r="BK226" i="10"/>
  <c r="J225" i="10"/>
  <c r="BK216" i="10"/>
  <c r="J204" i="10"/>
  <c r="J200" i="10"/>
  <c r="J191" i="10"/>
  <c r="BK180" i="10"/>
  <c r="J175" i="10"/>
  <c r="BK169" i="10"/>
  <c r="BK164" i="10"/>
  <c r="J161" i="10"/>
  <c r="J153" i="10"/>
  <c r="BK149" i="10"/>
  <c r="BK146" i="10"/>
  <c r="BK143" i="10"/>
  <c r="J278" i="9"/>
  <c r="BK277" i="9"/>
  <c r="J276" i="9"/>
  <c r="J274" i="9"/>
  <c r="BK266" i="9"/>
  <c r="J263" i="9"/>
  <c r="J259" i="9"/>
  <c r="BK257" i="9"/>
  <c r="BK251" i="9"/>
  <c r="BK250" i="9"/>
  <c r="J249" i="9"/>
  <c r="BK247" i="9"/>
  <c r="BK245" i="9"/>
  <c r="J239" i="9"/>
  <c r="J238" i="9"/>
  <c r="BK236" i="9"/>
  <c r="BK227" i="9"/>
  <c r="BK224" i="9"/>
  <c r="BK220" i="9"/>
  <c r="BK212" i="9"/>
  <c r="BK206" i="9"/>
  <c r="J203" i="9"/>
  <c r="J200" i="9"/>
  <c r="J196" i="9"/>
  <c r="J190" i="9"/>
  <c r="BK182" i="9"/>
  <c r="J171" i="9"/>
  <c r="J162" i="9"/>
  <c r="J155" i="9"/>
  <c r="J144" i="9"/>
  <c r="J139" i="9"/>
  <c r="J325" i="7"/>
  <c r="BK324" i="7"/>
  <c r="BK322" i="7"/>
  <c r="BK318" i="7"/>
  <c r="J313" i="7"/>
  <c r="BK308" i="7"/>
  <c r="BK307" i="7"/>
  <c r="BK304" i="7"/>
  <c r="BK303" i="7"/>
  <c r="J302" i="7"/>
  <c r="J297" i="7"/>
  <c r="BK296" i="7"/>
  <c r="J295" i="7"/>
  <c r="J292" i="7"/>
  <c r="BK289" i="7"/>
  <c r="BK288" i="7"/>
  <c r="J287" i="7"/>
  <c r="J285" i="7"/>
  <c r="J282" i="7"/>
  <c r="BK278" i="7"/>
  <c r="J277" i="7"/>
  <c r="J274" i="7"/>
  <c r="BK271" i="7"/>
  <c r="J268" i="7"/>
  <c r="BK264" i="7"/>
  <c r="J263" i="7"/>
  <c r="J259" i="7"/>
  <c r="BK256" i="7"/>
  <c r="BK255" i="7"/>
  <c r="BK252" i="7"/>
  <c r="J251" i="7"/>
  <c r="J248" i="7"/>
  <c r="BK245" i="7"/>
  <c r="J242" i="7"/>
  <c r="BK241" i="7"/>
  <c r="J238" i="7"/>
  <c r="BK235" i="7"/>
  <c r="J228" i="7"/>
  <c r="BK223" i="7"/>
  <c r="J219" i="7"/>
  <c r="BK216" i="7"/>
  <c r="BK210" i="7"/>
  <c r="BK207" i="7"/>
  <c r="J205" i="7"/>
  <c r="J202" i="7"/>
  <c r="BK199" i="7"/>
  <c r="BK195" i="7"/>
  <c r="BK191" i="7"/>
  <c r="J191" i="7"/>
  <c r="J188" i="7"/>
  <c r="J184" i="7"/>
  <c r="BK178" i="7"/>
  <c r="J172" i="7"/>
  <c r="J168" i="7"/>
  <c r="BK166" i="7"/>
  <c r="J163" i="7"/>
  <c r="J160" i="7"/>
  <c r="BK154" i="7"/>
  <c r="J154" i="7"/>
  <c r="BK152" i="7"/>
  <c r="J149" i="7"/>
  <c r="J143" i="7"/>
  <c r="BK141" i="7"/>
  <c r="J131" i="7"/>
  <c r="J251" i="6"/>
  <c r="BK243" i="6"/>
  <c r="BK239" i="6"/>
  <c r="BK235" i="6"/>
  <c r="J234" i="6"/>
  <c r="BK233" i="6"/>
  <c r="BK232" i="6"/>
  <c r="J230" i="6"/>
  <c r="J219" i="6"/>
  <c r="BK213" i="6"/>
  <c r="J209" i="6"/>
  <c r="BK208" i="6"/>
  <c r="J198" i="6"/>
  <c r="J192" i="6"/>
  <c r="BK183" i="6"/>
  <c r="J181" i="6"/>
  <c r="BK175" i="6"/>
  <c r="J171" i="6"/>
  <c r="J166" i="6"/>
  <c r="J154" i="6"/>
  <c r="J151" i="6"/>
  <c r="J144" i="6"/>
  <c r="J140" i="6"/>
  <c r="BK133" i="6"/>
  <c r="BK382" i="5"/>
  <c r="J381" i="5"/>
  <c r="J380" i="5"/>
  <c r="BK376" i="5"/>
  <c r="BK373" i="5"/>
  <c r="BK372" i="5"/>
  <c r="BK366" i="5"/>
  <c r="BK365" i="5"/>
  <c r="J364" i="5"/>
  <c r="J363" i="5"/>
  <c r="J361" i="5"/>
  <c r="BK353" i="5"/>
  <c r="BK349" i="5"/>
  <c r="J346" i="5"/>
  <c r="J344" i="5"/>
  <c r="J342" i="5"/>
  <c r="BK339" i="5"/>
  <c r="BK338" i="5"/>
  <c r="J336" i="5"/>
  <c r="J335" i="5"/>
  <c r="BK327" i="5"/>
  <c r="J323" i="5"/>
  <c r="BK322" i="5"/>
  <c r="J319" i="5"/>
  <c r="BK316" i="5"/>
  <c r="J314" i="5"/>
  <c r="BK313" i="5"/>
  <c r="J312" i="5"/>
  <c r="BK309" i="5"/>
  <c r="J297" i="5"/>
  <c r="J294" i="5"/>
  <c r="BK291" i="5"/>
  <c r="J288" i="5"/>
  <c r="J287" i="5"/>
  <c r="BK284" i="5"/>
  <c r="J283" i="5"/>
  <c r="BK280" i="5"/>
  <c r="BK279" i="5"/>
  <c r="BK276" i="5"/>
  <c r="J272" i="5"/>
  <c r="J271" i="5"/>
  <c r="J268" i="5"/>
  <c r="J265" i="5"/>
  <c r="J262" i="5"/>
  <c r="BK259" i="5"/>
  <c r="J256" i="5"/>
  <c r="J252" i="5"/>
  <c r="J249" i="5"/>
  <c r="BK240" i="5"/>
  <c r="BK236" i="5"/>
  <c r="J233" i="5"/>
  <c r="BK227" i="5"/>
  <c r="J226" i="5"/>
  <c r="BK224" i="5"/>
  <c r="BK222" i="5"/>
  <c r="BK219" i="5"/>
  <c r="J216" i="5"/>
  <c r="BK213" i="5"/>
  <c r="J209" i="5"/>
  <c r="J204" i="5"/>
  <c r="BK197" i="5"/>
  <c r="BK194" i="5"/>
  <c r="J188" i="5"/>
  <c r="BK183" i="5"/>
  <c r="BK177" i="5"/>
  <c r="BK173" i="5"/>
  <c r="J171" i="5"/>
  <c r="BK165" i="5"/>
  <c r="J159" i="5"/>
  <c r="BK157" i="5"/>
  <c r="J153" i="5"/>
  <c r="BK150" i="5"/>
  <c r="J147" i="5"/>
  <c r="J144" i="5"/>
  <c r="J142" i="5"/>
  <c r="BK137" i="5"/>
  <c r="J132" i="5"/>
  <c r="J342" i="4"/>
  <c r="BK335" i="4"/>
  <c r="J332" i="4"/>
  <c r="BK325" i="4"/>
  <c r="BK324" i="4"/>
  <c r="BK321" i="4"/>
  <c r="J317" i="4"/>
  <c r="BK316" i="4"/>
  <c r="BK313" i="4"/>
  <c r="BK308" i="4"/>
  <c r="BK301" i="4"/>
  <c r="J300" i="4"/>
  <c r="J298" i="4"/>
  <c r="J295" i="4"/>
  <c r="J292" i="4"/>
  <c r="J291" i="4"/>
  <c r="BK287" i="4"/>
  <c r="J285" i="4"/>
  <c r="BK280" i="4"/>
  <c r="BK276" i="4"/>
  <c r="BK274" i="4"/>
  <c r="J265" i="4"/>
  <c r="J262" i="4"/>
  <c r="J258" i="4"/>
  <c r="J250" i="4"/>
  <c r="BK249" i="4"/>
  <c r="J248" i="4"/>
  <c r="J244" i="4"/>
  <c r="BK238" i="4"/>
  <c r="J232" i="4"/>
  <c r="BK226" i="4"/>
  <c r="J223" i="4"/>
  <c r="BK217" i="4"/>
  <c r="J214" i="4"/>
  <c r="J211" i="4"/>
  <c r="J205" i="4"/>
  <c r="BK197" i="4"/>
  <c r="BK192" i="4"/>
  <c r="BK186" i="4"/>
  <c r="J182" i="4"/>
  <c r="J180" i="4"/>
  <c r="BK179" i="4"/>
  <c r="J176" i="4"/>
  <c r="J175" i="4"/>
  <c r="BK172" i="4"/>
  <c r="BK164" i="4"/>
  <c r="J155" i="4"/>
  <c r="J149" i="4"/>
  <c r="BK134" i="4"/>
  <c r="J353" i="3"/>
  <c r="J352" i="3"/>
  <c r="J341" i="3"/>
  <c r="J338" i="3"/>
  <c r="BK334" i="3"/>
  <c r="J330" i="3"/>
  <c r="BK328" i="3"/>
  <c r="BK327" i="3"/>
  <c r="BK326" i="3"/>
  <c r="J325" i="3"/>
  <c r="BK321" i="3"/>
  <c r="J320" i="3"/>
  <c r="BK319" i="3"/>
  <c r="BK316" i="3"/>
  <c r="BK313" i="3"/>
  <c r="BK311" i="3"/>
  <c r="BK309" i="3"/>
  <c r="J302" i="3"/>
  <c r="J301" i="3"/>
  <c r="BK288" i="3"/>
  <c r="BK272" i="3"/>
  <c r="BK271" i="3"/>
  <c r="BK265" i="3"/>
  <c r="J262" i="3"/>
  <c r="BK256" i="3"/>
  <c r="BK248" i="3"/>
  <c r="BK243" i="3"/>
  <c r="BK236" i="3"/>
  <c r="BK230" i="3"/>
  <c r="J220" i="3"/>
  <c r="J217" i="3"/>
  <c r="J208" i="3"/>
  <c r="BK205" i="3"/>
  <c r="BK202" i="3"/>
  <c r="J198" i="3"/>
  <c r="J195" i="3"/>
  <c r="J185" i="3"/>
  <c r="BK161" i="3"/>
  <c r="J152" i="3"/>
  <c r="BK144" i="3"/>
  <c r="BK137" i="3"/>
  <c r="BK179" i="2"/>
  <c r="J177" i="2"/>
  <c r="BK171" i="2"/>
  <c r="J163" i="2"/>
  <c r="J161" i="2"/>
  <c r="J157" i="2"/>
  <c r="BK152" i="2"/>
  <c r="BK149" i="2"/>
  <c r="J146" i="2"/>
  <c r="J139" i="2"/>
  <c r="AS101" i="1"/>
  <c r="BK404" i="11"/>
  <c r="J404" i="11"/>
  <c r="BK397" i="11"/>
  <c r="J397" i="11"/>
  <c r="BK393" i="11"/>
  <c r="J393" i="11"/>
  <c r="BK390" i="11"/>
  <c r="J390" i="11"/>
  <c r="BK388" i="11"/>
  <c r="J388" i="11"/>
  <c r="BK383" i="11"/>
  <c r="J383" i="11"/>
  <c r="BK382" i="11"/>
  <c r="J382" i="11"/>
  <c r="BK381" i="11"/>
  <c r="J381" i="11"/>
  <c r="BK380" i="11"/>
  <c r="BK379" i="11"/>
  <c r="BK375" i="11"/>
  <c r="J371" i="11"/>
  <c r="BK363" i="11"/>
  <c r="J363" i="11"/>
  <c r="BK362" i="11"/>
  <c r="J362" i="11"/>
  <c r="BK356" i="11"/>
  <c r="J356" i="11"/>
  <c r="BK355" i="11"/>
  <c r="J355" i="11"/>
  <c r="J353" i="11"/>
  <c r="J352" i="11"/>
  <c r="J351" i="11"/>
  <c r="BK350" i="11"/>
  <c r="BK347" i="11"/>
  <c r="J346" i="11"/>
  <c r="BK343" i="11"/>
  <c r="J335" i="11"/>
  <c r="J332" i="11"/>
  <c r="J331" i="11"/>
  <c r="BK330" i="11"/>
  <c r="J329" i="11"/>
  <c r="J326" i="11"/>
  <c r="BK323" i="11"/>
  <c r="BK322" i="11"/>
  <c r="J319" i="11"/>
  <c r="BK317" i="11"/>
  <c r="J315" i="11"/>
  <c r="BK313" i="11"/>
  <c r="J312" i="11"/>
  <c r="J310" i="11"/>
  <c r="BK309" i="11"/>
  <c r="BK307" i="11"/>
  <c r="BK306" i="11"/>
  <c r="J306" i="11"/>
  <c r="BK305" i="11"/>
  <c r="J305" i="11"/>
  <c r="BK301" i="11"/>
  <c r="BK300" i="11"/>
  <c r="J300" i="11"/>
  <c r="BK297" i="11"/>
  <c r="J297" i="11"/>
  <c r="BK296" i="11"/>
  <c r="J295" i="11"/>
  <c r="J292" i="11"/>
  <c r="J289" i="11"/>
  <c r="BK288" i="11"/>
  <c r="BK286" i="11"/>
  <c r="BK283" i="11"/>
  <c r="BK282" i="11"/>
  <c r="BK281" i="11"/>
  <c r="BK280" i="11"/>
  <c r="J279" i="11"/>
  <c r="BK278" i="11"/>
  <c r="J275" i="11"/>
  <c r="BK271" i="11"/>
  <c r="J270" i="11"/>
  <c r="BK267" i="11"/>
  <c r="J266" i="11"/>
  <c r="J263" i="11"/>
  <c r="BK259" i="11"/>
  <c r="BK257" i="11"/>
  <c r="J254" i="11"/>
  <c r="BK251" i="11"/>
  <c r="J250" i="11"/>
  <c r="J245" i="11"/>
  <c r="J217" i="11"/>
  <c r="BK210" i="11"/>
  <c r="BK209" i="11"/>
  <c r="J199" i="11"/>
  <c r="BK191" i="11"/>
  <c r="J178" i="11"/>
  <c r="BK172" i="11"/>
  <c r="J247" i="6"/>
  <c r="J243" i="6"/>
  <c r="J235" i="6"/>
  <c r="BK234" i="6"/>
  <c r="J233" i="6"/>
  <c r="BK230" i="6"/>
  <c r="J224" i="6"/>
  <c r="J214" i="6"/>
  <c r="BK209" i="6"/>
  <c r="J208" i="6"/>
  <c r="BK205" i="6"/>
  <c r="BK192" i="6"/>
  <c r="BK187" i="6"/>
  <c r="BK185" i="6"/>
  <c r="J183" i="6"/>
  <c r="BK181" i="6"/>
  <c r="BK171" i="6"/>
  <c r="BK166" i="6"/>
  <c r="BK161" i="6"/>
  <c r="BK151" i="6"/>
  <c r="J133" i="6"/>
  <c r="BK380" i="5"/>
  <c r="BK369" i="5"/>
  <c r="J366" i="5"/>
  <c r="J365" i="5"/>
  <c r="BK364" i="5"/>
  <c r="BK363" i="5"/>
  <c r="BK361" i="5"/>
  <c r="J353" i="5"/>
  <c r="J349" i="5"/>
  <c r="BK344" i="5"/>
  <c r="BK342" i="5"/>
  <c r="J338" i="5"/>
  <c r="BK336" i="5"/>
  <c r="J334" i="5"/>
  <c r="J333" i="5"/>
  <c r="BK330" i="5"/>
  <c r="J327" i="5"/>
  <c r="BK323" i="5"/>
  <c r="BK319" i="5"/>
  <c r="BK315" i="5"/>
  <c r="J313" i="5"/>
  <c r="BK312" i="5"/>
  <c r="J309" i="5"/>
  <c r="BK302" i="5"/>
  <c r="J298" i="5"/>
  <c r="BK294" i="5"/>
  <c r="J291" i="5"/>
  <c r="BK288" i="5"/>
  <c r="J280" i="5"/>
  <c r="J276" i="5"/>
  <c r="BK275" i="5"/>
  <c r="BK272" i="5"/>
  <c r="BK271" i="5"/>
  <c r="BK265" i="5"/>
  <c r="BK262" i="5"/>
  <c r="BK256" i="5"/>
  <c r="BK245" i="5"/>
  <c r="J240" i="5"/>
  <c r="J236" i="5"/>
  <c r="J227" i="5"/>
  <c r="BK226" i="5"/>
  <c r="J224" i="5"/>
  <c r="J219" i="5"/>
  <c r="J213" i="5"/>
  <c r="BK209" i="5"/>
  <c r="J207" i="5"/>
  <c r="BK204" i="5"/>
  <c r="J201" i="5"/>
  <c r="J197" i="5"/>
  <c r="BK188" i="5"/>
  <c r="J183" i="5"/>
  <c r="J177" i="5"/>
  <c r="BK171" i="5"/>
  <c r="J168" i="5"/>
  <c r="J165" i="5"/>
  <c r="BK159" i="5"/>
  <c r="J157" i="5"/>
  <c r="BK153" i="5"/>
  <c r="J150" i="5"/>
  <c r="BK147" i="5"/>
  <c r="BK132" i="5"/>
  <c r="BK346" i="4"/>
  <c r="BK345" i="4"/>
  <c r="BK344" i="4"/>
  <c r="BK342" i="4"/>
  <c r="J335" i="4"/>
  <c r="J329" i="4"/>
  <c r="J325" i="4"/>
  <c r="J324" i="4"/>
  <c r="J321" i="4"/>
  <c r="BK320" i="4"/>
  <c r="BK317" i="4"/>
  <c r="J313" i="4"/>
  <c r="BK312" i="4"/>
  <c r="J309" i="4"/>
  <c r="BK307" i="4"/>
  <c r="J304" i="4"/>
  <c r="J301" i="4"/>
  <c r="BK298" i="4"/>
  <c r="J296" i="4"/>
  <c r="BK291" i="4"/>
  <c r="BK290" i="4"/>
  <c r="J289" i="4"/>
  <c r="J287" i="4"/>
  <c r="J280" i="4"/>
  <c r="J277" i="4"/>
  <c r="J276" i="4"/>
  <c r="J274" i="4"/>
  <c r="J269" i="4"/>
  <c r="BK265" i="4"/>
  <c r="BK258" i="4"/>
  <c r="J249" i="4"/>
  <c r="J247" i="4"/>
  <c r="J240" i="4"/>
  <c r="J238" i="4"/>
  <c r="J229" i="4"/>
  <c r="J226" i="4"/>
  <c r="J219" i="4"/>
  <c r="J217" i="4"/>
  <c r="BK211" i="4"/>
  <c r="BK205" i="4"/>
  <c r="BK202" i="4"/>
  <c r="J197" i="4"/>
  <c r="J192" i="4"/>
  <c r="BK182" i="4"/>
  <c r="BK180" i="4"/>
  <c r="J179" i="4"/>
  <c r="BK175" i="4"/>
  <c r="J172" i="4"/>
  <c r="J164" i="4"/>
  <c r="J162" i="4"/>
  <c r="BK158" i="4"/>
  <c r="BK155" i="4"/>
  <c r="J152" i="4"/>
  <c r="BK149" i="4"/>
  <c r="J146" i="4"/>
  <c r="BK139" i="4"/>
  <c r="J134" i="4"/>
  <c r="BK354" i="3"/>
  <c r="J354" i="3"/>
  <c r="BK353" i="3"/>
  <c r="BK352" i="3"/>
  <c r="J350" i="3"/>
  <c r="J345" i="3"/>
  <c r="BK336" i="3"/>
  <c r="J331" i="3"/>
  <c r="J328" i="3"/>
  <c r="J326" i="3"/>
  <c r="BK322" i="3"/>
  <c r="J312" i="3"/>
  <c r="BK310" i="3"/>
  <c r="J309" i="3"/>
  <c r="J306" i="3"/>
  <c r="BK302" i="3"/>
  <c r="BK298" i="3"/>
  <c r="BK295" i="3"/>
  <c r="BK292" i="3"/>
  <c r="BK291" i="3"/>
  <c r="J287" i="3"/>
  <c r="BK284" i="3"/>
  <c r="J283" i="3"/>
  <c r="BK280" i="3"/>
  <c r="J278" i="3"/>
  <c r="BK277" i="3"/>
  <c r="J272" i="3"/>
  <c r="J271" i="3"/>
  <c r="J268" i="3"/>
  <c r="J265" i="3"/>
  <c r="BK259" i="3"/>
  <c r="J256" i="3"/>
  <c r="J255" i="3"/>
  <c r="J251" i="3"/>
  <c r="J248" i="3"/>
  <c r="J243" i="3"/>
  <c r="J239" i="3"/>
  <c r="BK229" i="3"/>
  <c r="J227" i="3"/>
  <c r="BK223" i="3"/>
  <c r="BK220" i="3"/>
  <c r="BK217" i="3"/>
  <c r="J214" i="3"/>
  <c r="BK210" i="3"/>
  <c r="BK190" i="3"/>
  <c r="BK185" i="3"/>
  <c r="BK179" i="3"/>
  <c r="J175" i="3"/>
  <c r="J173" i="3"/>
  <c r="J170" i="3"/>
  <c r="BK167" i="3"/>
  <c r="J161" i="3"/>
  <c r="J159" i="3"/>
  <c r="BK155" i="3"/>
  <c r="BK152" i="3"/>
  <c r="BK150" i="3"/>
  <c r="J147" i="3"/>
  <c r="J142" i="3"/>
  <c r="BK132" i="3"/>
  <c r="BK348" i="2"/>
  <c r="J348" i="2"/>
  <c r="J347" i="2"/>
  <c r="J346" i="2"/>
  <c r="BK344" i="2"/>
  <c r="J337" i="2"/>
  <c r="J334" i="2"/>
  <c r="BK331" i="2"/>
  <c r="J327" i="2"/>
  <c r="J326" i="2"/>
  <c r="J323" i="2"/>
  <c r="BK322" i="2"/>
  <c r="J319" i="2"/>
  <c r="J318" i="2"/>
  <c r="BK315" i="2"/>
  <c r="J314" i="2"/>
  <c r="J311" i="2"/>
  <c r="BK310" i="2"/>
  <c r="J310" i="2"/>
  <c r="BK309" i="2"/>
  <c r="BK308" i="2"/>
  <c r="BK305" i="2"/>
  <c r="BK302" i="2"/>
  <c r="BK299" i="2"/>
  <c r="BK291" i="2"/>
  <c r="J290" i="2"/>
  <c r="J288" i="2"/>
  <c r="J279" i="2"/>
  <c r="BK276" i="2"/>
  <c r="BK275" i="2"/>
  <c r="J270" i="2"/>
  <c r="BK265" i="2"/>
  <c r="BK261" i="2"/>
  <c r="BK246" i="2"/>
  <c r="J245" i="2"/>
  <c r="BK244" i="2"/>
  <c r="J236" i="2"/>
  <c r="BK234" i="2"/>
  <c r="J228" i="2"/>
  <c r="J225" i="2"/>
  <c r="BK222" i="2"/>
  <c r="J213" i="2"/>
  <c r="J198" i="2"/>
  <c r="BK193" i="2"/>
  <c r="J183" i="2"/>
  <c r="J174" i="2"/>
  <c r="J171" i="2"/>
  <c r="BK161" i="2"/>
  <c r="BK154" i="2"/>
  <c r="J149" i="2"/>
  <c r="BK144" i="2"/>
  <c r="BK139" i="2"/>
  <c r="BK134" i="2"/>
  <c r="AS104" i="1"/>
  <c r="J342" i="11"/>
  <c r="J341" i="11"/>
  <c r="BK338" i="11"/>
  <c r="J338" i="11"/>
  <c r="BK337" i="11"/>
  <c r="J337" i="11"/>
  <c r="BK336" i="11"/>
  <c r="J336" i="11"/>
  <c r="BK335" i="11"/>
  <c r="BK332" i="11"/>
  <c r="BK331" i="11"/>
  <c r="BK329" i="11"/>
  <c r="BK326" i="11"/>
  <c r="BK325" i="11"/>
  <c r="J324" i="11"/>
  <c r="J318" i="11"/>
  <c r="J317" i="11"/>
  <c r="J316" i="11"/>
  <c r="BK312" i="11"/>
  <c r="J311" i="11"/>
  <c r="BK310" i="11"/>
  <c r="J309" i="11"/>
  <c r="BK308" i="11"/>
  <c r="J308" i="11"/>
  <c r="J307" i="11"/>
  <c r="J301" i="11"/>
  <c r="BK289" i="11"/>
  <c r="BK287" i="11"/>
  <c r="J286" i="11"/>
  <c r="BK284" i="11"/>
  <c r="J281" i="11"/>
  <c r="BK279" i="11"/>
  <c r="BK274" i="11"/>
  <c r="J267" i="11"/>
  <c r="BK266" i="11"/>
  <c r="BK262" i="11"/>
  <c r="BK261" i="11"/>
  <c r="J258" i="11"/>
  <c r="BK241" i="11"/>
  <c r="BK238" i="11"/>
  <c r="BK235" i="11"/>
  <c r="BK227" i="11"/>
  <c r="BK224" i="11"/>
  <c r="J220" i="11"/>
  <c r="BK217" i="11"/>
  <c r="BK207" i="11"/>
  <c r="J205" i="11"/>
  <c r="J202" i="11"/>
  <c r="BK195" i="11"/>
  <c r="J188" i="11"/>
  <c r="BK183" i="11"/>
  <c r="BK178" i="11"/>
  <c r="BK168" i="11"/>
  <c r="J168" i="11"/>
  <c r="J163" i="11"/>
  <c r="BK160" i="11"/>
  <c r="BK146" i="11"/>
  <c r="BK143" i="11"/>
  <c r="J318" i="10"/>
  <c r="J317" i="10"/>
  <c r="J316" i="10"/>
  <c r="BK314" i="10"/>
  <c r="J302" i="10"/>
  <c r="BK294" i="10"/>
  <c r="J291" i="10"/>
  <c r="BK290" i="10"/>
  <c r="BK287" i="10"/>
  <c r="J286" i="10"/>
  <c r="J285" i="10"/>
  <c r="J281" i="10"/>
  <c r="J278" i="10"/>
  <c r="J277" i="10"/>
  <c r="BK275" i="10"/>
  <c r="BK273" i="10"/>
  <c r="J268" i="10"/>
  <c r="J266" i="10"/>
  <c r="BK264" i="10"/>
  <c r="BK254" i="10"/>
  <c r="BK246" i="10"/>
  <c r="J239" i="10"/>
  <c r="J226" i="10"/>
  <c r="BK225" i="10"/>
  <c r="BK222" i="10"/>
  <c r="J218" i="10"/>
  <c r="J210" i="10"/>
  <c r="J207" i="10"/>
  <c r="BK194" i="10"/>
  <c r="J186" i="10"/>
  <c r="BK175" i="10"/>
  <c r="J171" i="10"/>
  <c r="BK168" i="10"/>
  <c r="BK165" i="10"/>
  <c r="BK153" i="10"/>
  <c r="BK151" i="10"/>
  <c r="J149" i="10"/>
  <c r="BK138" i="10"/>
  <c r="BK133" i="10"/>
  <c r="BK259" i="9"/>
  <c r="J256" i="9"/>
  <c r="BK255" i="9"/>
  <c r="J254" i="9"/>
  <c r="BK252" i="9"/>
  <c r="J251" i="9"/>
  <c r="J250" i="9"/>
  <c r="J247" i="9"/>
  <c r="BK246" i="9"/>
  <c r="J246" i="9"/>
  <c r="J245" i="9"/>
  <c r="J242" i="9"/>
  <c r="BK238" i="9"/>
  <c r="BK231" i="9"/>
  <c r="J224" i="9"/>
  <c r="BK216" i="9"/>
  <c r="J216" i="9"/>
  <c r="BK210" i="9"/>
  <c r="J206" i="9"/>
  <c r="BK200" i="9"/>
  <c r="BK190" i="9"/>
  <c r="BK187" i="9"/>
  <c r="J182" i="9"/>
  <c r="J176" i="9"/>
  <c r="BK171" i="9"/>
  <c r="BK167" i="9"/>
  <c r="J166" i="9"/>
  <c r="J165" i="9"/>
  <c r="BK155" i="9"/>
  <c r="BK153" i="9"/>
  <c r="J153" i="9"/>
  <c r="BK150" i="9"/>
  <c r="J150" i="9"/>
  <c r="BK147" i="9"/>
  <c r="J147" i="9"/>
  <c r="BK144" i="9"/>
  <c r="BK134" i="9"/>
  <c r="J231" i="8"/>
  <c r="J226" i="8"/>
  <c r="BK218" i="8"/>
  <c r="BK211" i="8"/>
  <c r="J204" i="8"/>
  <c r="BK186" i="8"/>
  <c r="J176" i="8"/>
  <c r="J168" i="8"/>
  <c r="BK164" i="8"/>
  <c r="J156" i="8"/>
  <c r="BK148" i="8"/>
  <c r="J148" i="8"/>
  <c r="J140" i="8"/>
  <c r="BK136" i="8"/>
  <c r="BK126" i="8"/>
  <c r="J125" i="8"/>
  <c r="BK124" i="8"/>
  <c r="J123" i="8"/>
  <c r="J322" i="7"/>
  <c r="J315" i="7"/>
  <c r="BK311" i="7"/>
  <c r="J308" i="7"/>
  <c r="J305" i="7"/>
  <c r="J304" i="7"/>
  <c r="BK299" i="7"/>
  <c r="BK297" i="7"/>
  <c r="J296" i="7"/>
  <c r="BK295" i="7"/>
  <c r="BK292" i="7"/>
  <c r="J289" i="7"/>
  <c r="J288" i="7"/>
  <c r="BK287" i="7"/>
  <c r="J286" i="7"/>
  <c r="BK282" i="7"/>
  <c r="J271" i="7"/>
  <c r="J267" i="7"/>
  <c r="BK263" i="7"/>
  <c r="BK260" i="7"/>
  <c r="BK259" i="7"/>
  <c r="J256" i="7"/>
  <c r="J255" i="7"/>
  <c r="J252" i="7"/>
  <c r="J245" i="7"/>
  <c r="BK242" i="7"/>
  <c r="BK238" i="7"/>
  <c r="J235" i="7"/>
  <c r="BK231" i="7"/>
  <c r="BK228" i="7"/>
  <c r="J210" i="7"/>
  <c r="BK209" i="7"/>
  <c r="J207" i="7"/>
  <c r="BK202" i="7"/>
  <c r="J199" i="7"/>
  <c r="J195" i="7"/>
  <c r="J152" i="7"/>
  <c r="BK149" i="7"/>
  <c r="J146" i="7"/>
  <c r="BK136" i="7"/>
  <c r="BK131" i="7"/>
  <c r="J302" i="2"/>
  <c r="BK301" i="2"/>
  <c r="BK297" i="2"/>
  <c r="BK296" i="2"/>
  <c r="J293" i="2"/>
  <c r="J292" i="2"/>
  <c r="BK290" i="2"/>
  <c r="J287" i="2"/>
  <c r="BK285" i="2"/>
  <c r="J275" i="2"/>
  <c r="J273" i="2"/>
  <c r="J261" i="2"/>
  <c r="BK258" i="2"/>
  <c r="J254" i="2"/>
  <c r="J244" i="2"/>
  <c r="J243" i="2"/>
  <c r="BK240" i="2"/>
  <c r="BK236" i="2"/>
  <c r="BK228" i="2"/>
  <c r="BK225" i="2"/>
  <c r="BK219" i="2"/>
  <c r="BK215" i="2"/>
  <c r="BK213" i="2"/>
  <c r="BK210" i="2"/>
  <c r="BK207" i="2"/>
  <c r="J201" i="2"/>
  <c r="BK198" i="2"/>
  <c r="J193" i="2"/>
  <c r="J188" i="2"/>
  <c r="J179" i="2"/>
  <c r="BK177" i="2"/>
  <c r="BK174" i="2"/>
  <c r="BK163" i="2"/>
  <c r="BK157" i="2"/>
  <c r="J154" i="2"/>
  <c r="J152" i="2"/>
  <c r="BK146" i="2"/>
  <c r="J144" i="2"/>
  <c r="J134" i="2"/>
  <c r="AS98" i="1"/>
  <c r="AS95" i="1"/>
  <c r="BK130" i="7" l="1"/>
  <c r="J130" i="7" s="1"/>
  <c r="J100" i="7" s="1"/>
  <c r="T130" i="7"/>
  <c r="R198" i="7"/>
  <c r="BK204" i="7"/>
  <c r="J204" i="7" s="1"/>
  <c r="J102" i="7" s="1"/>
  <c r="R204" i="7"/>
  <c r="T204" i="7"/>
  <c r="P215" i="7"/>
  <c r="R215" i="7"/>
  <c r="T215" i="7"/>
  <c r="T227" i="7"/>
  <c r="BK323" i="7"/>
  <c r="J323" i="7" s="1"/>
  <c r="J106" i="7" s="1"/>
  <c r="P323" i="7"/>
  <c r="R323" i="7"/>
  <c r="R122" i="8"/>
  <c r="R121" i="8" s="1"/>
  <c r="BK133" i="9"/>
  <c r="R133" i="9"/>
  <c r="P199" i="9"/>
  <c r="BK205" i="9"/>
  <c r="J205" i="9" s="1"/>
  <c r="J102" i="9" s="1"/>
  <c r="T205" i="9"/>
  <c r="BK211" i="9"/>
  <c r="J211" i="9" s="1"/>
  <c r="J103" i="9" s="1"/>
  <c r="BK223" i="9"/>
  <c r="J223" i="9"/>
  <c r="J104" i="9" s="1"/>
  <c r="R223" i="9"/>
  <c r="T235" i="9"/>
  <c r="P275" i="9"/>
  <c r="R275" i="9"/>
  <c r="T132" i="10"/>
  <c r="R203" i="10"/>
  <c r="P217" i="10"/>
  <c r="BK238" i="10"/>
  <c r="J238" i="10" s="1"/>
  <c r="J104" i="10" s="1"/>
  <c r="R238" i="10"/>
  <c r="R250" i="10"/>
  <c r="BK315" i="10"/>
  <c r="J315" i="10" s="1"/>
  <c r="J108" i="10" s="1"/>
  <c r="R315" i="10"/>
  <c r="BK130" i="11"/>
  <c r="J130" i="11" s="1"/>
  <c r="J100" i="11" s="1"/>
  <c r="P130" i="11"/>
  <c r="BK204" i="11"/>
  <c r="J204" i="11" s="1"/>
  <c r="J102" i="11" s="1"/>
  <c r="P204" i="11"/>
  <c r="R204" i="11"/>
  <c r="T204" i="11"/>
  <c r="BK216" i="11"/>
  <c r="J216" i="11" s="1"/>
  <c r="J103" i="11" s="1"/>
  <c r="P216" i="11"/>
  <c r="R216" i="11"/>
  <c r="T216" i="11"/>
  <c r="P249" i="11"/>
  <c r="P133" i="2"/>
  <c r="BK227" i="2"/>
  <c r="J227" i="2" s="1"/>
  <c r="J102" i="2" s="1"/>
  <c r="BK235" i="2"/>
  <c r="J235" i="2" s="1"/>
  <c r="J103" i="2" s="1"/>
  <c r="R235" i="2"/>
  <c r="BK257" i="2"/>
  <c r="J257" i="2" s="1"/>
  <c r="J104" i="2" s="1"/>
  <c r="P257" i="2"/>
  <c r="T257" i="2"/>
  <c r="R269" i="2"/>
  <c r="P330" i="2"/>
  <c r="P345" i="2"/>
  <c r="BK131" i="3"/>
  <c r="J131" i="3" s="1"/>
  <c r="J100" i="3" s="1"/>
  <c r="R131" i="3"/>
  <c r="R216" i="3"/>
  <c r="BK247" i="3"/>
  <c r="J247" i="3" s="1"/>
  <c r="J104" i="3" s="1"/>
  <c r="R247" i="3"/>
  <c r="R351" i="3"/>
  <c r="BK133" i="4"/>
  <c r="T133" i="4"/>
  <c r="T225" i="4"/>
  <c r="BK239" i="4"/>
  <c r="J239" i="4" s="1"/>
  <c r="J103" i="4" s="1"/>
  <c r="R239" i="4"/>
  <c r="BK273" i="4"/>
  <c r="J273" i="4" s="1"/>
  <c r="J105" i="4" s="1"/>
  <c r="R273" i="4"/>
  <c r="P328" i="4"/>
  <c r="P343" i="4"/>
  <c r="R343" i="4"/>
  <c r="BK131" i="5"/>
  <c r="J131" i="5" s="1"/>
  <c r="J100" i="5" s="1"/>
  <c r="P131" i="5"/>
  <c r="BK215" i="5"/>
  <c r="J215" i="5" s="1"/>
  <c r="J101" i="5" s="1"/>
  <c r="R215" i="5"/>
  <c r="BK221" i="5"/>
  <c r="J221" i="5" s="1"/>
  <c r="J102" i="5" s="1"/>
  <c r="P221" i="5"/>
  <c r="T221" i="5"/>
  <c r="P232" i="5"/>
  <c r="T232" i="5"/>
  <c r="R244" i="5"/>
  <c r="BK362" i="5"/>
  <c r="J362" i="5" s="1"/>
  <c r="J107" i="5" s="1"/>
  <c r="T362" i="5"/>
  <c r="P132" i="6"/>
  <c r="BK174" i="6"/>
  <c r="J174" i="6"/>
  <c r="J101" i="6" s="1"/>
  <c r="T174" i="6"/>
  <c r="R182" i="6"/>
  <c r="R204" i="6"/>
  <c r="R231" i="6"/>
  <c r="T249" i="11"/>
  <c r="T133" i="2"/>
  <c r="P221" i="2"/>
  <c r="P227" i="2"/>
  <c r="T227" i="2"/>
  <c r="T235" i="2"/>
  <c r="R257" i="2"/>
  <c r="P269" i="2"/>
  <c r="BK330" i="2"/>
  <c r="J330" i="2"/>
  <c r="J106" i="2" s="1"/>
  <c r="T330" i="2"/>
  <c r="BK345" i="2"/>
  <c r="J345" i="2" s="1"/>
  <c r="J109" i="2" s="1"/>
  <c r="R345" i="2"/>
  <c r="T131" i="3"/>
  <c r="BK222" i="3"/>
  <c r="J222" i="3" s="1"/>
  <c r="J102" i="3" s="1"/>
  <c r="R222" i="3"/>
  <c r="BK235" i="3"/>
  <c r="J235" i="3"/>
  <c r="J103" i="3" s="1"/>
  <c r="R235" i="3"/>
  <c r="T247" i="3"/>
  <c r="P351" i="3"/>
  <c r="R133" i="4"/>
  <c r="P225" i="4"/>
  <c r="BK231" i="4"/>
  <c r="J231" i="4" s="1"/>
  <c r="J102" i="4" s="1"/>
  <c r="P231" i="4"/>
  <c r="T231" i="4"/>
  <c r="P239" i="4"/>
  <c r="BK261" i="4"/>
  <c r="J261" i="4" s="1"/>
  <c r="J104" i="4" s="1"/>
  <c r="P261" i="4"/>
  <c r="T261" i="4"/>
  <c r="T273" i="4"/>
  <c r="R328" i="4"/>
  <c r="BK343" i="4"/>
  <c r="J343" i="4" s="1"/>
  <c r="J109" i="4" s="1"/>
  <c r="T343" i="4"/>
  <c r="R131" i="5"/>
  <c r="P215" i="5"/>
  <c r="BK244" i="5"/>
  <c r="J244" i="5" s="1"/>
  <c r="J104" i="5" s="1"/>
  <c r="T244" i="5"/>
  <c r="R362" i="5"/>
  <c r="BK132" i="6"/>
  <c r="J132" i="6"/>
  <c r="J100" i="6" s="1"/>
  <c r="R132" i="6"/>
  <c r="P174" i="6"/>
  <c r="BK182" i="6"/>
  <c r="J182" i="6" s="1"/>
  <c r="J102" i="6" s="1"/>
  <c r="P130" i="7"/>
  <c r="BK198" i="7"/>
  <c r="J198" i="7"/>
  <c r="J101" i="7" s="1"/>
  <c r="T198" i="7"/>
  <c r="P204" i="7"/>
  <c r="BK215" i="7"/>
  <c r="J215" i="7" s="1"/>
  <c r="J103" i="7" s="1"/>
  <c r="P227" i="7"/>
  <c r="BK122" i="8"/>
  <c r="J122" i="8" s="1"/>
  <c r="J99" i="8" s="1"/>
  <c r="T122" i="8"/>
  <c r="T121" i="8" s="1"/>
  <c r="P133" i="9"/>
  <c r="BK199" i="9"/>
  <c r="J199" i="9" s="1"/>
  <c r="J101" i="9" s="1"/>
  <c r="T199" i="9"/>
  <c r="R205" i="9"/>
  <c r="R211" i="9"/>
  <c r="P223" i="9"/>
  <c r="T223" i="9"/>
  <c r="P235" i="9"/>
  <c r="T275" i="9"/>
  <c r="R132" i="10"/>
  <c r="P203" i="10"/>
  <c r="T203" i="10"/>
  <c r="R209" i="10"/>
  <c r="T209" i="10"/>
  <c r="R217" i="10"/>
  <c r="BK250" i="10"/>
  <c r="J250" i="10"/>
  <c r="J105" i="10" s="1"/>
  <c r="P250" i="10"/>
  <c r="P315" i="10"/>
  <c r="R198" i="11"/>
  <c r="T198" i="11"/>
  <c r="R249" i="11"/>
  <c r="BK133" i="2"/>
  <c r="J133" i="2" s="1"/>
  <c r="J100" i="2" s="1"/>
  <c r="R133" i="2"/>
  <c r="BK221" i="2"/>
  <c r="J221" i="2"/>
  <c r="J101" i="2" s="1"/>
  <c r="R221" i="2"/>
  <c r="T221" i="2"/>
  <c r="R227" i="2"/>
  <c r="P235" i="2"/>
  <c r="BK269" i="2"/>
  <c r="J269" i="2"/>
  <c r="J105" i="2" s="1"/>
  <c r="T269" i="2"/>
  <c r="R330" i="2"/>
  <c r="T345" i="2"/>
  <c r="P131" i="3"/>
  <c r="BK216" i="3"/>
  <c r="J216" i="3" s="1"/>
  <c r="J101" i="3" s="1"/>
  <c r="P216" i="3"/>
  <c r="T216" i="3"/>
  <c r="P222" i="3"/>
  <c r="T222" i="3"/>
  <c r="P235" i="3"/>
  <c r="T235" i="3"/>
  <c r="P247" i="3"/>
  <c r="BK351" i="3"/>
  <c r="J351" i="3"/>
  <c r="J107" i="3" s="1"/>
  <c r="T351" i="3"/>
  <c r="P133" i="4"/>
  <c r="BK225" i="4"/>
  <c r="J225" i="4"/>
  <c r="J101" i="4" s="1"/>
  <c r="R225" i="4"/>
  <c r="R231" i="4"/>
  <c r="T239" i="4"/>
  <c r="R261" i="4"/>
  <c r="P273" i="4"/>
  <c r="BK328" i="4"/>
  <c r="J328" i="4"/>
  <c r="J106" i="4" s="1"/>
  <c r="T328" i="4"/>
  <c r="T131" i="5"/>
  <c r="T215" i="5"/>
  <c r="R221" i="5"/>
  <c r="BK232" i="5"/>
  <c r="J232" i="5" s="1"/>
  <c r="J103" i="5" s="1"/>
  <c r="R232" i="5"/>
  <c r="P244" i="5"/>
  <c r="P362" i="5"/>
  <c r="T132" i="6"/>
  <c r="R174" i="6"/>
  <c r="P182" i="6"/>
  <c r="T182" i="6"/>
  <c r="BK204" i="6"/>
  <c r="J204" i="6" s="1"/>
  <c r="J104" i="6" s="1"/>
  <c r="P204" i="6"/>
  <c r="T204" i="6"/>
  <c r="BK231" i="6"/>
  <c r="J231" i="6"/>
  <c r="J108" i="6" s="1"/>
  <c r="P231" i="6"/>
  <c r="T231" i="6"/>
  <c r="R130" i="7"/>
  <c r="P198" i="7"/>
  <c r="BK227" i="7"/>
  <c r="J227" i="7"/>
  <c r="J104" i="7"/>
  <c r="R227" i="7"/>
  <c r="T323" i="7"/>
  <c r="P122" i="8"/>
  <c r="P121" i="8" s="1"/>
  <c r="AU105" i="1" s="1"/>
  <c r="T133" i="9"/>
  <c r="R199" i="9"/>
  <c r="P205" i="9"/>
  <c r="P211" i="9"/>
  <c r="T211" i="9"/>
  <c r="BK235" i="9"/>
  <c r="J235" i="9" s="1"/>
  <c r="J105" i="9" s="1"/>
  <c r="R235" i="9"/>
  <c r="BK275" i="9"/>
  <c r="J275" i="9" s="1"/>
  <c r="J109" i="9" s="1"/>
  <c r="BK132" i="10"/>
  <c r="J132" i="10" s="1"/>
  <c r="J100" i="10" s="1"/>
  <c r="P132" i="10"/>
  <c r="P131" i="10" s="1"/>
  <c r="P130" i="10" s="1"/>
  <c r="AU107" i="1" s="1"/>
  <c r="BK203" i="10"/>
  <c r="J203" i="10" s="1"/>
  <c r="J101" i="10" s="1"/>
  <c r="BK209" i="10"/>
  <c r="J209" i="10" s="1"/>
  <c r="J102" i="10" s="1"/>
  <c r="P209" i="10"/>
  <c r="BK217" i="10"/>
  <c r="J217" i="10" s="1"/>
  <c r="J103" i="10" s="1"/>
  <c r="T217" i="10"/>
  <c r="P238" i="10"/>
  <c r="T238" i="10"/>
  <c r="T250" i="10"/>
  <c r="T315" i="10"/>
  <c r="R130" i="11"/>
  <c r="T130" i="11"/>
  <c r="BK198" i="11"/>
  <c r="J198" i="11" s="1"/>
  <c r="J101" i="11" s="1"/>
  <c r="P198" i="11"/>
  <c r="BK249" i="11"/>
  <c r="J249" i="11" s="1"/>
  <c r="J104" i="11" s="1"/>
  <c r="E85" i="2"/>
  <c r="J91" i="2"/>
  <c r="BE139" i="2"/>
  <c r="BE152" i="2"/>
  <c r="BE157" i="2"/>
  <c r="BE161" i="2"/>
  <c r="BE183" i="2"/>
  <c r="BE201" i="2"/>
  <c r="BE210" i="2"/>
  <c r="BE213" i="2"/>
  <c r="BE219" i="2"/>
  <c r="BE222" i="2"/>
  <c r="BE228" i="2"/>
  <c r="BE236" i="2"/>
  <c r="BE240" i="2"/>
  <c r="BE243" i="2"/>
  <c r="BE270" i="2"/>
  <c r="BE276" i="2"/>
  <c r="BE279" i="2"/>
  <c r="BE288" i="2"/>
  <c r="BE299" i="2"/>
  <c r="E116" i="7"/>
  <c r="BE143" i="7"/>
  <c r="BE199" i="7"/>
  <c r="BE202" i="7"/>
  <c r="BE207" i="7"/>
  <c r="BE216" i="7"/>
  <c r="BE219" i="7"/>
  <c r="BE223" i="7"/>
  <c r="BE245" i="7"/>
  <c r="BE255" i="7"/>
  <c r="BE268" i="7"/>
  <c r="BE274" i="7"/>
  <c r="BE277" i="7"/>
  <c r="BE278" i="7"/>
  <c r="BE286" i="7"/>
  <c r="BE287" i="7"/>
  <c r="BE295" i="7"/>
  <c r="BE296" i="7"/>
  <c r="BE302" i="7"/>
  <c r="BE303" i="7"/>
  <c r="BE315" i="7"/>
  <c r="BE318" i="7"/>
  <c r="BE324" i="7"/>
  <c r="BK321" i="7"/>
  <c r="J321" i="7"/>
  <c r="J105" i="7"/>
  <c r="J91" i="8"/>
  <c r="BE123" i="8"/>
  <c r="BE125" i="8"/>
  <c r="BE126" i="8"/>
  <c r="BE156" i="8"/>
  <c r="BE176" i="8"/>
  <c r="BE231" i="8"/>
  <c r="E85" i="9"/>
  <c r="BE147" i="9"/>
  <c r="BE150" i="9"/>
  <c r="BE153" i="9"/>
  <c r="BE162" i="9"/>
  <c r="BE165" i="9"/>
  <c r="BE206" i="9"/>
  <c r="BE220" i="9"/>
  <c r="BE227" i="9"/>
  <c r="BE236" i="9"/>
  <c r="BE251" i="9"/>
  <c r="BE252" i="9"/>
  <c r="BE256" i="9"/>
  <c r="E85" i="10"/>
  <c r="J124" i="10"/>
  <c r="BE143" i="10"/>
  <c r="BE146" i="10"/>
  <c r="BE164" i="10"/>
  <c r="BE180" i="10"/>
  <c r="BE186" i="10"/>
  <c r="BE204" i="10"/>
  <c r="BE216" i="10"/>
  <c r="BE218" i="10"/>
  <c r="BE227" i="10"/>
  <c r="BE235" i="10"/>
  <c r="BE253" i="10"/>
  <c r="BE262" i="10"/>
  <c r="BE267" i="10"/>
  <c r="BE272" i="10"/>
  <c r="BE277" i="10"/>
  <c r="BE298" i="10"/>
  <c r="BE302" i="10"/>
  <c r="BE303" i="10"/>
  <c r="BE307" i="10"/>
  <c r="BE314" i="10"/>
  <c r="BE316" i="10"/>
  <c r="BE317" i="10"/>
  <c r="BE149" i="11"/>
  <c r="BE152" i="11"/>
  <c r="BE154" i="11"/>
  <c r="BE166" i="11"/>
  <c r="BE195" i="11"/>
  <c r="BE202" i="11"/>
  <c r="BE210" i="11"/>
  <c r="BE235" i="11"/>
  <c r="BE251" i="11"/>
  <c r="BE257" i="11"/>
  <c r="BE263" i="11"/>
  <c r="BE267" i="11"/>
  <c r="BE270" i="11"/>
  <c r="BE271" i="11"/>
  <c r="BE275" i="11"/>
  <c r="BE278" i="11"/>
  <c r="BE280" i="11"/>
  <c r="BE282" i="11"/>
  <c r="BE288" i="11"/>
  <c r="BE301" i="11"/>
  <c r="BE307" i="11"/>
  <c r="BE308" i="11"/>
  <c r="BE310" i="11"/>
  <c r="BE313" i="11"/>
  <c r="BE315" i="11"/>
  <c r="BE318" i="11"/>
  <c r="BE322" i="11"/>
  <c r="BE324" i="11"/>
  <c r="BE330" i="11"/>
  <c r="BE335" i="11"/>
  <c r="BE336" i="11"/>
  <c r="BE337" i="11"/>
  <c r="BE338" i="11"/>
  <c r="BE341" i="11"/>
  <c r="BE144" i="2"/>
  <c r="BE149" i="2"/>
  <c r="BE163" i="2"/>
  <c r="BE171" i="2"/>
  <c r="BE174" i="2"/>
  <c r="BE177" i="2"/>
  <c r="BE179" i="2"/>
  <c r="BE188" i="2"/>
  <c r="BE207" i="2"/>
  <c r="BE215" i="2"/>
  <c r="BE245" i="2"/>
  <c r="BE258" i="2"/>
  <c r="BE273" i="2"/>
  <c r="BE292" i="2"/>
  <c r="BE293" i="2"/>
  <c r="BE297" i="2"/>
  <c r="BE308" i="2"/>
  <c r="BE309" i="2"/>
  <c r="BE310" i="2"/>
  <c r="BE311" i="2"/>
  <c r="BE314" i="2"/>
  <c r="BE319" i="2"/>
  <c r="BE323" i="2"/>
  <c r="BE327" i="2"/>
  <c r="BE347" i="2"/>
  <c r="BE348" i="2"/>
  <c r="BK336" i="2"/>
  <c r="J336" i="2" s="1"/>
  <c r="J107" i="2" s="1"/>
  <c r="BK343" i="2"/>
  <c r="J343" i="2" s="1"/>
  <c r="J108" i="2" s="1"/>
  <c r="J91" i="3"/>
  <c r="BE137" i="3"/>
  <c r="BE144" i="3"/>
  <c r="BE155" i="3"/>
  <c r="BE159" i="3"/>
  <c r="BE161" i="3"/>
  <c r="BE170" i="3"/>
  <c r="BE185" i="3"/>
  <c r="BE195" i="3"/>
  <c r="BE208" i="3"/>
  <c r="BE217" i="3"/>
  <c r="BE220" i="3"/>
  <c r="BE230" i="3"/>
  <c r="BE239" i="3"/>
  <c r="BE243" i="3"/>
  <c r="BE251" i="3"/>
  <c r="BE255" i="3"/>
  <c r="BE262" i="3"/>
  <c r="BE268" i="3"/>
  <c r="BE277" i="3"/>
  <c r="BE287" i="3"/>
  <c r="BE295" i="3"/>
  <c r="BE301" i="3"/>
  <c r="BE309" i="3"/>
  <c r="BE311" i="3"/>
  <c r="BE313" i="3"/>
  <c r="BE316" i="3"/>
  <c r="BE321" i="3"/>
  <c r="BE325" i="3"/>
  <c r="BE327" i="3"/>
  <c r="BE334" i="3"/>
  <c r="BE341" i="3"/>
  <c r="BE345" i="3"/>
  <c r="BE352" i="3"/>
  <c r="BE354" i="3"/>
  <c r="E85" i="4"/>
  <c r="J125" i="4"/>
  <c r="BE149" i="4"/>
  <c r="BE155" i="4"/>
  <c r="BE164" i="4"/>
  <c r="BE172" i="4"/>
  <c r="BE176" i="4"/>
  <c r="BE179" i="4"/>
  <c r="BE180" i="4"/>
  <c r="BE182" i="4"/>
  <c r="BE192" i="4"/>
  <c r="BE197" i="4"/>
  <c r="BE205" i="4"/>
  <c r="BE214" i="4"/>
  <c r="BE217" i="4"/>
  <c r="BE232" i="4"/>
  <c r="BE238" i="4"/>
  <c r="BE240" i="4"/>
  <c r="BE244" i="4"/>
  <c r="BE248" i="4"/>
  <c r="BE265" i="4"/>
  <c r="BE269" i="4"/>
  <c r="BE276" i="4"/>
  <c r="BE289" i="4"/>
  <c r="BE292" i="4"/>
  <c r="BE295" i="4"/>
  <c r="BE296" i="4"/>
  <c r="BE298" i="4"/>
  <c r="BE301" i="4"/>
  <c r="BE304" i="4"/>
  <c r="BE308" i="4"/>
  <c r="BE309" i="4"/>
  <c r="BE316" i="4"/>
  <c r="BE324" i="4"/>
  <c r="BE325" i="4"/>
  <c r="BE342" i="4"/>
  <c r="BE344" i="4"/>
  <c r="BE345" i="4"/>
  <c r="BE346" i="4"/>
  <c r="BK334" i="4"/>
  <c r="J334" i="4" s="1"/>
  <c r="J107" i="4" s="1"/>
  <c r="BK341" i="4"/>
  <c r="J341" i="4"/>
  <c r="J108" i="4" s="1"/>
  <c r="E85" i="5"/>
  <c r="J91" i="5"/>
  <c r="BE144" i="5"/>
  <c r="BE153" i="5"/>
  <c r="BE157" i="5"/>
  <c r="BE194" i="5"/>
  <c r="BE197" i="5"/>
  <c r="BE201" i="5"/>
  <c r="BE204" i="5"/>
  <c r="BE207" i="5"/>
  <c r="BE219" i="5"/>
  <c r="BE224" i="5"/>
  <c r="BE240" i="5"/>
  <c r="BE272" i="5"/>
  <c r="BE275" i="5"/>
  <c r="BE279" i="5"/>
  <c r="BE287" i="5"/>
  <c r="BE291" i="5"/>
  <c r="BE297" i="5"/>
  <c r="BE298" i="5"/>
  <c r="BE313" i="5"/>
  <c r="BE314" i="5"/>
  <c r="BE316" i="5"/>
  <c r="BE327" i="5"/>
  <c r="BE333" i="5"/>
  <c r="BE336" i="5"/>
  <c r="BE346" i="5"/>
  <c r="BE349" i="5"/>
  <c r="BE361" i="5"/>
  <c r="BE364" i="5"/>
  <c r="BE365" i="5"/>
  <c r="BE366" i="5"/>
  <c r="BE376" i="5"/>
  <c r="E85" i="6"/>
  <c r="J124" i="6"/>
  <c r="BE154" i="6"/>
  <c r="BE161" i="6"/>
  <c r="BE175" i="6"/>
  <c r="BE181" i="6"/>
  <c r="BE213" i="6"/>
  <c r="BE214" i="6"/>
  <c r="BE219" i="6"/>
  <c r="BE230" i="6"/>
  <c r="BE232" i="6"/>
  <c r="BE239" i="6"/>
  <c r="BK218" i="6"/>
  <c r="J218" i="6" s="1"/>
  <c r="J105" i="6" s="1"/>
  <c r="BK223" i="6"/>
  <c r="J223" i="6" s="1"/>
  <c r="J106" i="6" s="1"/>
  <c r="BK229" i="6"/>
  <c r="J229" i="6" s="1"/>
  <c r="J107" i="6" s="1"/>
  <c r="BE188" i="11"/>
  <c r="BE199" i="11"/>
  <c r="BE205" i="11"/>
  <c r="BE207" i="11"/>
  <c r="BE209" i="11"/>
  <c r="BE220" i="11"/>
  <c r="BE250" i="11"/>
  <c r="BE258" i="11"/>
  <c r="BE274" i="11"/>
  <c r="BE279" i="11"/>
  <c r="BE281" i="11"/>
  <c r="BE283" i="11"/>
  <c r="BE284" i="11"/>
  <c r="BE287" i="11"/>
  <c r="BE289" i="11"/>
  <c r="BE292" i="11"/>
  <c r="BE295" i="11"/>
  <c r="BE297" i="11"/>
  <c r="BE300" i="11"/>
  <c r="BE305" i="11"/>
  <c r="BE306" i="11"/>
  <c r="BE309" i="11"/>
  <c r="BE312" i="11"/>
  <c r="BE316" i="11"/>
  <c r="BE317" i="11"/>
  <c r="BE325" i="11"/>
  <c r="BE326" i="11"/>
  <c r="BE331" i="11"/>
  <c r="BE332" i="11"/>
  <c r="BE342" i="11"/>
  <c r="BE343" i="11"/>
  <c r="BE346" i="11"/>
  <c r="BE347" i="11"/>
  <c r="BE350" i="11"/>
  <c r="BE352" i="11"/>
  <c r="BE353" i="11"/>
  <c r="BE355" i="11"/>
  <c r="BE356" i="11"/>
  <c r="BE362" i="11"/>
  <c r="BE363" i="11"/>
  <c r="BE371" i="11"/>
  <c r="BE381" i="11"/>
  <c r="BE382" i="11"/>
  <c r="BE383" i="11"/>
  <c r="BE388" i="11"/>
  <c r="BE390" i="11"/>
  <c r="BE393" i="11"/>
  <c r="BE397" i="11"/>
  <c r="BE404" i="11"/>
  <c r="BK403" i="11"/>
  <c r="J403" i="11" s="1"/>
  <c r="J106" i="11" s="1"/>
  <c r="BE134" i="2"/>
  <c r="BE146" i="2"/>
  <c r="BE154" i="2"/>
  <c r="BE132" i="3"/>
  <c r="BE142" i="3"/>
  <c r="BE147" i="3"/>
  <c r="BE167" i="3"/>
  <c r="BE173" i="3"/>
  <c r="BE179" i="3"/>
  <c r="BE198" i="3"/>
  <c r="BE202" i="3"/>
  <c r="BE227" i="3"/>
  <c r="BE229" i="3"/>
  <c r="BE259" i="3"/>
  <c r="BE278" i="3"/>
  <c r="BE280" i="3"/>
  <c r="BE284" i="3"/>
  <c r="BE291" i="3"/>
  <c r="BE306" i="3"/>
  <c r="BE350" i="3"/>
  <c r="BE353" i="3"/>
  <c r="BK349" i="3"/>
  <c r="J349" i="3" s="1"/>
  <c r="J106" i="3" s="1"/>
  <c r="BE146" i="4"/>
  <c r="BE152" i="4"/>
  <c r="BE162" i="4"/>
  <c r="BE186" i="4"/>
  <c r="BE202" i="4"/>
  <c r="BE219" i="4"/>
  <c r="BE247" i="4"/>
  <c r="BE249" i="4"/>
  <c r="BE250" i="4"/>
  <c r="BE258" i="4"/>
  <c r="BE262" i="4"/>
  <c r="BE277" i="4"/>
  <c r="BE285" i="4"/>
  <c r="BE290" i="4"/>
  <c r="BE300" i="4"/>
  <c r="BE307" i="4"/>
  <c r="BE317" i="4"/>
  <c r="BE320" i="4"/>
  <c r="BE321" i="4"/>
  <c r="BE329" i="4"/>
  <c r="BE332" i="4"/>
  <c r="BE335" i="4"/>
  <c r="BE132" i="5"/>
  <c r="BE137" i="5"/>
  <c r="BE142" i="5"/>
  <c r="BE150" i="5"/>
  <c r="BE159" i="5"/>
  <c r="BE168" i="5"/>
  <c r="BE171" i="5"/>
  <c r="BE183" i="5"/>
  <c r="BE188" i="5"/>
  <c r="BE216" i="5"/>
  <c r="BE222" i="5"/>
  <c r="BE226" i="5"/>
  <c r="BE233" i="5"/>
  <c r="BE236" i="5"/>
  <c r="BE245" i="5"/>
  <c r="BE249" i="5"/>
  <c r="BE252" i="5"/>
  <c r="BE256" i="5"/>
  <c r="BE259" i="5"/>
  <c r="BE265" i="5"/>
  <c r="BE268" i="5"/>
  <c r="BE276" i="5"/>
  <c r="BE283" i="5"/>
  <c r="BE284" i="5"/>
  <c r="BE288" i="5"/>
  <c r="BE302" i="5"/>
  <c r="BE315" i="5"/>
  <c r="BE319" i="5"/>
  <c r="BE322" i="5"/>
  <c r="BE323" i="5"/>
  <c r="BE335" i="5"/>
  <c r="BE338" i="5"/>
  <c r="BE344" i="5"/>
  <c r="BE353" i="5"/>
  <c r="BE369" i="5"/>
  <c r="BE373" i="5"/>
  <c r="BE380" i="5"/>
  <c r="BE381" i="5"/>
  <c r="BE382" i="5"/>
  <c r="BK360" i="5"/>
  <c r="J360" i="5" s="1"/>
  <c r="J106" i="5" s="1"/>
  <c r="BE140" i="6"/>
  <c r="BE144" i="6"/>
  <c r="BE151" i="6"/>
  <c r="BE166" i="6"/>
  <c r="BE185" i="6"/>
  <c r="BE187" i="6"/>
  <c r="BE192" i="6"/>
  <c r="BE198" i="6"/>
  <c r="BE209" i="6"/>
  <c r="BE224" i="6"/>
  <c r="BE233" i="6"/>
  <c r="BE234" i="6"/>
  <c r="BE235" i="6"/>
  <c r="BE247" i="6"/>
  <c r="BK186" i="6"/>
  <c r="J186" i="6" s="1"/>
  <c r="J103" i="6" s="1"/>
  <c r="BE131" i="7"/>
  <c r="BE146" i="7"/>
  <c r="BE149" i="7"/>
  <c r="BE154" i="7"/>
  <c r="BE160" i="7"/>
  <c r="BE163" i="7"/>
  <c r="BE168" i="7"/>
  <c r="BE188" i="7"/>
  <c r="BE191" i="7"/>
  <c r="BE195" i="7"/>
  <c r="BE231" i="7"/>
  <c r="BE235" i="7"/>
  <c r="BE242" i="7"/>
  <c r="BE248" i="7"/>
  <c r="BE251" i="7"/>
  <c r="BE256" i="7"/>
  <c r="BE267" i="7"/>
  <c r="BE285" i="7"/>
  <c r="BE288" i="7"/>
  <c r="BE289" i="7"/>
  <c r="BE292" i="7"/>
  <c r="BE297" i="7"/>
  <c r="BE299" i="7"/>
  <c r="BE305" i="7"/>
  <c r="BE307" i="7"/>
  <c r="BE311" i="7"/>
  <c r="BE313" i="7"/>
  <c r="J91" i="9"/>
  <c r="BE139" i="9"/>
  <c r="BE144" i="9"/>
  <c r="BE166" i="9"/>
  <c r="BE167" i="9"/>
  <c r="BE176" i="9"/>
  <c r="BE182" i="9"/>
  <c r="BE187" i="9"/>
  <c r="BE200" i="9"/>
  <c r="BE212" i="9"/>
  <c r="BE238" i="9"/>
  <c r="BE239" i="9"/>
  <c r="BE242" i="9"/>
  <c r="BE245" i="9"/>
  <c r="BE246" i="9"/>
  <c r="BE249" i="9"/>
  <c r="BE250" i="9"/>
  <c r="BE254" i="9"/>
  <c r="BE255" i="9"/>
  <c r="BE257" i="9"/>
  <c r="BE263" i="9"/>
  <c r="BE274" i="9"/>
  <c r="BE276" i="9"/>
  <c r="BK262" i="9"/>
  <c r="J262" i="9"/>
  <c r="J106" i="9" s="1"/>
  <c r="BK265" i="9"/>
  <c r="J265" i="9" s="1"/>
  <c r="J107" i="9" s="1"/>
  <c r="BE133" i="10"/>
  <c r="BE151" i="10"/>
  <c r="BE161" i="10"/>
  <c r="BE165" i="10"/>
  <c r="BE168" i="10"/>
  <c r="BE169" i="10"/>
  <c r="BE171" i="10"/>
  <c r="BE207" i="10"/>
  <c r="BE222" i="10"/>
  <c r="BE225" i="10"/>
  <c r="BE226" i="10"/>
  <c r="BE239" i="10"/>
  <c r="BE242" i="10"/>
  <c r="BE254" i="10"/>
  <c r="BE257" i="10"/>
  <c r="BE266" i="10"/>
  <c r="BE268" i="10"/>
  <c r="BE269" i="10"/>
  <c r="BE273" i="10"/>
  <c r="BE275" i="10"/>
  <c r="BE278" i="10"/>
  <c r="BE284" i="10"/>
  <c r="BE286" i="10"/>
  <c r="BE291" i="10"/>
  <c r="BK306" i="10"/>
  <c r="J306" i="10" s="1"/>
  <c r="J106" i="10" s="1"/>
  <c r="BK313" i="10"/>
  <c r="J313" i="10" s="1"/>
  <c r="J107" i="10" s="1"/>
  <c r="E85" i="11"/>
  <c r="J91" i="11"/>
  <c r="BE136" i="11"/>
  <c r="BE146" i="11"/>
  <c r="BE168" i="11"/>
  <c r="BE172" i="11"/>
  <c r="BE178" i="11"/>
  <c r="BE183" i="11"/>
  <c r="BE191" i="11"/>
  <c r="BE217" i="11"/>
  <c r="BE224" i="11"/>
  <c r="BE227" i="11"/>
  <c r="BE238" i="11"/>
  <c r="BE241" i="11"/>
  <c r="BE245" i="11"/>
  <c r="BE254" i="11"/>
  <c r="BE259" i="11"/>
  <c r="BE261" i="11"/>
  <c r="BE262" i="11"/>
  <c r="BE266" i="11"/>
  <c r="BE286" i="11"/>
  <c r="BE296" i="11"/>
  <c r="BE311" i="11"/>
  <c r="BE319" i="11"/>
  <c r="BE323" i="11"/>
  <c r="BE329" i="11"/>
  <c r="BE351" i="11"/>
  <c r="BE375" i="11"/>
  <c r="BE379" i="11"/>
  <c r="BE380" i="11"/>
  <c r="BK396" i="11"/>
  <c r="J396" i="11" s="1"/>
  <c r="J105" i="11" s="1"/>
  <c r="BE193" i="2"/>
  <c r="BE198" i="2"/>
  <c r="BE225" i="2"/>
  <c r="BE234" i="2"/>
  <c r="BE244" i="2"/>
  <c r="BE246" i="2"/>
  <c r="BE254" i="2"/>
  <c r="BE261" i="2"/>
  <c r="BE265" i="2"/>
  <c r="BE275" i="2"/>
  <c r="BE285" i="2"/>
  <c r="BE287" i="2"/>
  <c r="BE290" i="2"/>
  <c r="BE291" i="2"/>
  <c r="BE296" i="2"/>
  <c r="BE301" i="2"/>
  <c r="BE302" i="2"/>
  <c r="BE305" i="2"/>
  <c r="BE315" i="2"/>
  <c r="BE318" i="2"/>
  <c r="BE322" i="2"/>
  <c r="BE326" i="2"/>
  <c r="BE331" i="2"/>
  <c r="BE334" i="2"/>
  <c r="BE337" i="2"/>
  <c r="BE344" i="2"/>
  <c r="BE346" i="2"/>
  <c r="E85" i="3"/>
  <c r="BE150" i="3"/>
  <c r="BE152" i="3"/>
  <c r="BE175" i="3"/>
  <c r="BE190" i="3"/>
  <c r="BE205" i="3"/>
  <c r="BE210" i="3"/>
  <c r="BE214" i="3"/>
  <c r="BE223" i="3"/>
  <c r="BE236" i="3"/>
  <c r="BE248" i="3"/>
  <c r="BE256" i="3"/>
  <c r="BE265" i="3"/>
  <c r="BE271" i="3"/>
  <c r="BE272" i="3"/>
  <c r="BE283" i="3"/>
  <c r="BE288" i="3"/>
  <c r="BE292" i="3"/>
  <c r="BE298" i="3"/>
  <c r="BE302" i="3"/>
  <c r="BE310" i="3"/>
  <c r="BE312" i="3"/>
  <c r="BE319" i="3"/>
  <c r="BE320" i="3"/>
  <c r="BE322" i="3"/>
  <c r="BE326" i="3"/>
  <c r="BE328" i="3"/>
  <c r="BE330" i="3"/>
  <c r="BE331" i="3"/>
  <c r="BE336" i="3"/>
  <c r="BE338" i="3"/>
  <c r="BK344" i="3"/>
  <c r="J344" i="3"/>
  <c r="J105" i="3" s="1"/>
  <c r="BE134" i="4"/>
  <c r="BE139" i="4"/>
  <c r="BE144" i="4"/>
  <c r="BE158" i="4"/>
  <c r="BE175" i="4"/>
  <c r="BE211" i="4"/>
  <c r="BE223" i="4"/>
  <c r="BE226" i="4"/>
  <c r="BE229" i="4"/>
  <c r="BE274" i="4"/>
  <c r="BE280" i="4"/>
  <c r="BE287" i="4"/>
  <c r="BE291" i="4"/>
  <c r="BE312" i="4"/>
  <c r="BE313" i="4"/>
  <c r="BE147" i="5"/>
  <c r="BE165" i="5"/>
  <c r="BE173" i="5"/>
  <c r="BE177" i="5"/>
  <c r="BE209" i="5"/>
  <c r="BE213" i="5"/>
  <c r="BE227" i="5"/>
  <c r="BE262" i="5"/>
  <c r="BE271" i="5"/>
  <c r="BE280" i="5"/>
  <c r="BE294" i="5"/>
  <c r="BE309" i="5"/>
  <c r="BE312" i="5"/>
  <c r="BE330" i="5"/>
  <c r="BE334" i="5"/>
  <c r="BE339" i="5"/>
  <c r="BE342" i="5"/>
  <c r="BE363" i="5"/>
  <c r="BE372" i="5"/>
  <c r="BK352" i="5"/>
  <c r="J352" i="5"/>
  <c r="J105" i="5" s="1"/>
  <c r="BE133" i="6"/>
  <c r="BE171" i="6"/>
  <c r="BE183" i="6"/>
  <c r="BE205" i="6"/>
  <c r="BE208" i="6"/>
  <c r="BE243" i="6"/>
  <c r="BE251" i="6"/>
  <c r="J91" i="7"/>
  <c r="BE136" i="7"/>
  <c r="BE141" i="7"/>
  <c r="BE152" i="7"/>
  <c r="BE166" i="7"/>
  <c r="BE172" i="7"/>
  <c r="BE178" i="7"/>
  <c r="BE184" i="7"/>
  <c r="BE205" i="7"/>
  <c r="BE209" i="7"/>
  <c r="BE210" i="7"/>
  <c r="BE228" i="7"/>
  <c r="BE238" i="7"/>
  <c r="BE241" i="7"/>
  <c r="BE252" i="7"/>
  <c r="BE259" i="7"/>
  <c r="BE260" i="7"/>
  <c r="BE263" i="7"/>
  <c r="BE264" i="7"/>
  <c r="BE271" i="7"/>
  <c r="BE282" i="7"/>
  <c r="BE304" i="7"/>
  <c r="BE308" i="7"/>
  <c r="BE322" i="7"/>
  <c r="BE325" i="7"/>
  <c r="BE326" i="7"/>
  <c r="E85" i="8"/>
  <c r="BE124" i="8"/>
  <c r="BE136" i="8"/>
  <c r="BE140" i="8"/>
  <c r="BE148" i="8"/>
  <c r="BE164" i="8"/>
  <c r="BE168" i="8"/>
  <c r="BE186" i="8"/>
  <c r="BE194" i="8"/>
  <c r="BE204" i="8"/>
  <c r="BE211" i="8"/>
  <c r="BE218" i="8"/>
  <c r="BE226" i="8"/>
  <c r="BE134" i="9"/>
  <c r="BE155" i="9"/>
  <c r="BE171" i="9"/>
  <c r="BE190" i="9"/>
  <c r="BE196" i="9"/>
  <c r="BE203" i="9"/>
  <c r="BE210" i="9"/>
  <c r="BE216" i="9"/>
  <c r="BE224" i="9"/>
  <c r="BE231" i="9"/>
  <c r="BE247" i="9"/>
  <c r="BE259" i="9"/>
  <c r="BE266" i="9"/>
  <c r="BE277" i="9"/>
  <c r="BE278" i="9"/>
  <c r="BK273" i="9"/>
  <c r="J273" i="9"/>
  <c r="J108" i="9"/>
  <c r="BE138" i="10"/>
  <c r="BE149" i="10"/>
  <c r="BE153" i="10"/>
  <c r="BE175" i="10"/>
  <c r="BE191" i="10"/>
  <c r="BE194" i="10"/>
  <c r="BE200" i="10"/>
  <c r="BE210" i="10"/>
  <c r="BE246" i="10"/>
  <c r="BE251" i="10"/>
  <c r="BE264" i="10"/>
  <c r="BE281" i="10"/>
  <c r="BE285" i="10"/>
  <c r="BE287" i="10"/>
  <c r="BE290" i="10"/>
  <c r="BE294" i="10"/>
  <c r="BE295" i="10"/>
  <c r="BE299" i="10"/>
  <c r="BE318" i="10"/>
  <c r="BE131" i="11"/>
  <c r="BE143" i="11"/>
  <c r="BE160" i="11"/>
  <c r="BE163" i="11"/>
  <c r="J36" i="2"/>
  <c r="AW96" i="1" s="1"/>
  <c r="F36" i="2"/>
  <c r="BA96" i="1" s="1"/>
  <c r="J36" i="3"/>
  <c r="AW97" i="1" s="1"/>
  <c r="F36" i="4"/>
  <c r="BA99" i="1" s="1"/>
  <c r="F36" i="5"/>
  <c r="BA100" i="1" s="1"/>
  <c r="J36" i="6"/>
  <c r="AW102" i="1" s="1"/>
  <c r="F39" i="11"/>
  <c r="BD108" i="1" s="1"/>
  <c r="J36" i="4"/>
  <c r="AW99" i="1" s="1"/>
  <c r="F38" i="5"/>
  <c r="BC100" i="1" s="1"/>
  <c r="J36" i="7"/>
  <c r="AW103" i="1" s="1"/>
  <c r="F37" i="9"/>
  <c r="BB106" i="1" s="1"/>
  <c r="F36" i="11"/>
  <c r="BA108" i="1" s="1"/>
  <c r="F37" i="3"/>
  <c r="BB97" i="1" s="1"/>
  <c r="F39" i="6"/>
  <c r="BD102" i="1" s="1"/>
  <c r="F36" i="7"/>
  <c r="BA103" i="1" s="1"/>
  <c r="F39" i="8"/>
  <c r="BD105" i="1" s="1"/>
  <c r="F39" i="10"/>
  <c r="BD107" i="1" s="1"/>
  <c r="F37" i="7"/>
  <c r="BB103" i="1" s="1"/>
  <c r="F38" i="2"/>
  <c r="BC96" i="1" s="1"/>
  <c r="F39" i="2"/>
  <c r="BD96" i="1" s="1"/>
  <c r="F38" i="3"/>
  <c r="BC97" i="1" s="1"/>
  <c r="F36" i="6"/>
  <c r="BA102" i="1" s="1"/>
  <c r="F38" i="10"/>
  <c r="BC107" i="1" s="1"/>
  <c r="F37" i="2"/>
  <c r="BB96" i="1" s="1"/>
  <c r="F36" i="3"/>
  <c r="BA97" i="1" s="1"/>
  <c r="J36" i="11"/>
  <c r="AW108" i="1" s="1"/>
  <c r="F39" i="4"/>
  <c r="BD99" i="1" s="1"/>
  <c r="F37" i="6"/>
  <c r="BB102" i="1"/>
  <c r="F37" i="8"/>
  <c r="BB105" i="1" s="1"/>
  <c r="F36" i="10"/>
  <c r="BA107" i="1" s="1"/>
  <c r="F38" i="4"/>
  <c r="BC99" i="1" s="1"/>
  <c r="F38" i="7"/>
  <c r="BC103" i="1" s="1"/>
  <c r="J36" i="8"/>
  <c r="AW105" i="1" s="1"/>
  <c r="F38" i="8"/>
  <c r="BC105" i="1" s="1"/>
  <c r="J36" i="9"/>
  <c r="AW106" i="1" s="1"/>
  <c r="F39" i="9"/>
  <c r="BD106" i="1" s="1"/>
  <c r="F37" i="10"/>
  <c r="BB107" i="1" s="1"/>
  <c r="F39" i="3"/>
  <c r="BD97" i="1" s="1"/>
  <c r="F37" i="4"/>
  <c r="BB99" i="1" s="1"/>
  <c r="F39" i="5"/>
  <c r="BD100" i="1" s="1"/>
  <c r="F38" i="6"/>
  <c r="BC102" i="1" s="1"/>
  <c r="F37" i="11"/>
  <c r="BB108" i="1" s="1"/>
  <c r="J36" i="5"/>
  <c r="AW100" i="1" s="1"/>
  <c r="F39" i="7"/>
  <c r="BD103" i="1" s="1"/>
  <c r="F38" i="11"/>
  <c r="BC108" i="1" s="1"/>
  <c r="F37" i="5"/>
  <c r="BB100" i="1" s="1"/>
  <c r="F36" i="8"/>
  <c r="BA105" i="1" s="1"/>
  <c r="F36" i="9"/>
  <c r="BA106" i="1" s="1"/>
  <c r="F38" i="9"/>
  <c r="BC106" i="1" s="1"/>
  <c r="J36" i="10"/>
  <c r="AW107" i="1" s="1"/>
  <c r="AS94" i="1"/>
  <c r="R129" i="11" l="1"/>
  <c r="R128" i="11" s="1"/>
  <c r="T129" i="11"/>
  <c r="T128" i="11" s="1"/>
  <c r="T130" i="5"/>
  <c r="T129" i="5" s="1"/>
  <c r="R129" i="7"/>
  <c r="R128" i="7" s="1"/>
  <c r="R131" i="10"/>
  <c r="R130" i="10" s="1"/>
  <c r="R130" i="5"/>
  <c r="R129" i="5" s="1"/>
  <c r="P129" i="11"/>
  <c r="P128" i="11" s="1"/>
  <c r="AU108" i="1" s="1"/>
  <c r="T131" i="10"/>
  <c r="T130" i="10"/>
  <c r="R132" i="9"/>
  <c r="R131" i="9"/>
  <c r="BK132" i="9"/>
  <c r="J132" i="9" s="1"/>
  <c r="J99" i="9" s="1"/>
  <c r="T129" i="7"/>
  <c r="T128" i="7" s="1"/>
  <c r="T132" i="9"/>
  <c r="T131" i="9" s="1"/>
  <c r="T131" i="6"/>
  <c r="T130" i="6"/>
  <c r="R132" i="2"/>
  <c r="R131" i="2" s="1"/>
  <c r="P132" i="9"/>
  <c r="P131" i="9" s="1"/>
  <c r="AU106" i="1" s="1"/>
  <c r="T130" i="3"/>
  <c r="T129" i="3"/>
  <c r="P130" i="5"/>
  <c r="P129" i="5" s="1"/>
  <c r="AU100" i="1" s="1"/>
  <c r="R130" i="3"/>
  <c r="R129" i="3" s="1"/>
  <c r="P132" i="4"/>
  <c r="P131" i="4" s="1"/>
  <c r="AU99" i="1" s="1"/>
  <c r="P130" i="3"/>
  <c r="P129" i="3" s="1"/>
  <c r="AU97" i="1" s="1"/>
  <c r="P129" i="7"/>
  <c r="P128" i="7" s="1"/>
  <c r="AU103" i="1" s="1"/>
  <c r="R131" i="6"/>
  <c r="R130" i="6"/>
  <c r="P131" i="6"/>
  <c r="P130" i="6" s="1"/>
  <c r="AU102" i="1" s="1"/>
  <c r="T132" i="4"/>
  <c r="T131" i="4" s="1"/>
  <c r="BK132" i="4"/>
  <c r="J132" i="4" s="1"/>
  <c r="J99" i="4" s="1"/>
  <c r="R132" i="4"/>
  <c r="R131" i="4" s="1"/>
  <c r="T132" i="2"/>
  <c r="T131" i="2" s="1"/>
  <c r="P132" i="2"/>
  <c r="P131" i="2"/>
  <c r="AU96" i="1" s="1"/>
  <c r="BK121" i="8"/>
  <c r="J121" i="8" s="1"/>
  <c r="J98" i="8" s="1"/>
  <c r="BK129" i="11"/>
  <c r="J129" i="11" s="1"/>
  <c r="J99" i="11" s="1"/>
  <c r="BK132" i="2"/>
  <c r="J132" i="2" s="1"/>
  <c r="J99" i="2" s="1"/>
  <c r="J133" i="4"/>
  <c r="J100" i="4" s="1"/>
  <c r="BK131" i="6"/>
  <c r="J131" i="6"/>
  <c r="J99" i="6" s="1"/>
  <c r="BK130" i="5"/>
  <c r="J130" i="5" s="1"/>
  <c r="J99" i="5" s="1"/>
  <c r="J133" i="9"/>
  <c r="J100" i="9" s="1"/>
  <c r="BK131" i="10"/>
  <c r="BK130" i="10"/>
  <c r="J130" i="10" s="1"/>
  <c r="J98" i="10" s="1"/>
  <c r="BK130" i="3"/>
  <c r="J130" i="3"/>
  <c r="J99" i="3" s="1"/>
  <c r="BK129" i="7"/>
  <c r="J129" i="7" s="1"/>
  <c r="J99" i="7" s="1"/>
  <c r="BA95" i="1"/>
  <c r="AW95" i="1" s="1"/>
  <c r="BC104" i="1"/>
  <c r="AY104" i="1" s="1"/>
  <c r="BB98" i="1"/>
  <c r="AX98" i="1" s="1"/>
  <c r="BD98" i="1"/>
  <c r="BA101" i="1"/>
  <c r="AW101" i="1" s="1"/>
  <c r="BB101" i="1"/>
  <c r="AX101" i="1" s="1"/>
  <c r="BC101" i="1"/>
  <c r="AY101" i="1" s="1"/>
  <c r="BD101" i="1"/>
  <c r="BA104" i="1"/>
  <c r="AW104" i="1" s="1"/>
  <c r="BD104" i="1"/>
  <c r="F35" i="5"/>
  <c r="AZ100" i="1" s="1"/>
  <c r="BC95" i="1"/>
  <c r="AY95" i="1" s="1"/>
  <c r="BA98" i="1"/>
  <c r="AW98" i="1" s="1"/>
  <c r="BB104" i="1"/>
  <c r="AX104" i="1" s="1"/>
  <c r="J35" i="3"/>
  <c r="AV97" i="1" s="1"/>
  <c r="AT97" i="1" s="1"/>
  <c r="J35" i="9"/>
  <c r="AV106" i="1" s="1"/>
  <c r="AT106" i="1" s="1"/>
  <c r="F35" i="11"/>
  <c r="AZ108" i="1" s="1"/>
  <c r="J35" i="2"/>
  <c r="AV96" i="1" s="1"/>
  <c r="AT96" i="1" s="1"/>
  <c r="BB95" i="1"/>
  <c r="AX95" i="1" s="1"/>
  <c r="J35" i="7"/>
  <c r="AV103" i="1" s="1"/>
  <c r="AT103" i="1" s="1"/>
  <c r="F35" i="6"/>
  <c r="AZ102" i="1" s="1"/>
  <c r="F35" i="4"/>
  <c r="AZ99" i="1" s="1"/>
  <c r="F35" i="10"/>
  <c r="AZ107" i="1" s="1"/>
  <c r="F35" i="2"/>
  <c r="AZ96" i="1" s="1"/>
  <c r="BC98" i="1"/>
  <c r="AY98" i="1" s="1"/>
  <c r="F35" i="9"/>
  <c r="AZ106" i="1" s="1"/>
  <c r="BD95" i="1"/>
  <c r="J35" i="10"/>
  <c r="AV107" i="1" s="1"/>
  <c r="AT107" i="1" s="1"/>
  <c r="J35" i="11"/>
  <c r="AV108" i="1" s="1"/>
  <c r="AT108" i="1" s="1"/>
  <c r="F35" i="7"/>
  <c r="AZ103" i="1" s="1"/>
  <c r="J35" i="8"/>
  <c r="AV105" i="1" s="1"/>
  <c r="AT105" i="1" s="1"/>
  <c r="F35" i="3"/>
  <c r="AZ97" i="1" s="1"/>
  <c r="J35" i="4"/>
  <c r="AV99" i="1" s="1"/>
  <c r="AT99" i="1" s="1"/>
  <c r="J35" i="5"/>
  <c r="AV100" i="1" s="1"/>
  <c r="AT100" i="1" s="1"/>
  <c r="J35" i="6"/>
  <c r="AV102" i="1"/>
  <c r="AT102" i="1" s="1"/>
  <c r="F35" i="8"/>
  <c r="AZ105" i="1" s="1"/>
  <c r="BD94" i="1" l="1"/>
  <c r="W33" i="1" s="1"/>
  <c r="J131" i="10"/>
  <c r="J99" i="10" s="1"/>
  <c r="BK128" i="11"/>
  <c r="J128" i="11" s="1"/>
  <c r="J98" i="11" s="1"/>
  <c r="BK131" i="2"/>
  <c r="J131" i="2" s="1"/>
  <c r="J32" i="2" s="1"/>
  <c r="AG96" i="1" s="1"/>
  <c r="AN96" i="1" s="1"/>
  <c r="BK129" i="3"/>
  <c r="J129" i="3" s="1"/>
  <c r="J32" i="3" s="1"/>
  <c r="AG97" i="1" s="1"/>
  <c r="AN97" i="1" s="1"/>
  <c r="BK129" i="5"/>
  <c r="J129" i="5" s="1"/>
  <c r="J32" i="5" s="1"/>
  <c r="AG100" i="1" s="1"/>
  <c r="AN100" i="1" s="1"/>
  <c r="BK131" i="9"/>
  <c r="J131" i="9" s="1"/>
  <c r="J32" i="9" s="1"/>
  <c r="AG106" i="1" s="1"/>
  <c r="AN106" i="1" s="1"/>
  <c r="BK131" i="4"/>
  <c r="J131" i="4" s="1"/>
  <c r="J98" i="4" s="1"/>
  <c r="BK130" i="6"/>
  <c r="J130" i="6"/>
  <c r="BK128" i="7"/>
  <c r="J128" i="7"/>
  <c r="J98" i="7"/>
  <c r="AU98" i="1"/>
  <c r="AZ98" i="1"/>
  <c r="AV98" i="1" s="1"/>
  <c r="AT98" i="1" s="1"/>
  <c r="AU101" i="1"/>
  <c r="AZ104" i="1"/>
  <c r="AV104" i="1" s="1"/>
  <c r="AT104" i="1" s="1"/>
  <c r="AZ101" i="1"/>
  <c r="AV101" i="1" s="1"/>
  <c r="AT101" i="1" s="1"/>
  <c r="AU95" i="1"/>
  <c r="AZ95" i="1"/>
  <c r="AV95" i="1" s="1"/>
  <c r="AT95" i="1" s="1"/>
  <c r="AU104" i="1"/>
  <c r="BB94" i="1"/>
  <c r="AX94" i="1" s="1"/>
  <c r="J32" i="8"/>
  <c r="AG105" i="1" s="1"/>
  <c r="AN105" i="1" s="1"/>
  <c r="J32" i="10"/>
  <c r="AG107" i="1"/>
  <c r="AN107" i="1" s="1"/>
  <c r="J32" i="6"/>
  <c r="AG102" i="1"/>
  <c r="AN102" i="1" s="1"/>
  <c r="BA94" i="1"/>
  <c r="AW94" i="1" s="1"/>
  <c r="AK30" i="1" s="1"/>
  <c r="BC94" i="1"/>
  <c r="W32" i="1" s="1"/>
  <c r="J41" i="8" l="1"/>
  <c r="J98" i="9"/>
  <c r="J98" i="2"/>
  <c r="J41" i="3"/>
  <c r="J98" i="6"/>
  <c r="J41" i="2"/>
  <c r="J98" i="3"/>
  <c r="J98" i="5"/>
  <c r="J41" i="5"/>
  <c r="J41" i="6"/>
  <c r="J41" i="9"/>
  <c r="J41" i="10"/>
  <c r="AU94" i="1"/>
  <c r="AY94" i="1"/>
  <c r="AZ94" i="1"/>
  <c r="W29" i="1" s="1"/>
  <c r="J32" i="11"/>
  <c r="AG108" i="1" s="1"/>
  <c r="AN108" i="1" s="1"/>
  <c r="W30" i="1"/>
  <c r="W31" i="1"/>
  <c r="J32" i="7"/>
  <c r="AG103" i="1"/>
  <c r="AN103" i="1" s="1"/>
  <c r="J32" i="4"/>
  <c r="AG99" i="1"/>
  <c r="AN99" i="1" s="1"/>
  <c r="AG95" i="1"/>
  <c r="AN95" i="1" s="1"/>
  <c r="J41" i="7" l="1"/>
  <c r="J41" i="4"/>
  <c r="J41" i="11"/>
  <c r="AG101" i="1"/>
  <c r="AN101" i="1" s="1"/>
  <c r="AG104" i="1"/>
  <c r="AV94" i="1"/>
  <c r="AK29" i="1" s="1"/>
  <c r="AG98" i="1"/>
  <c r="AN98" i="1" s="1"/>
  <c r="AN104" i="1" l="1"/>
  <c r="AG94" i="1"/>
  <c r="AN94" i="1" s="1"/>
  <c r="AT94" i="1"/>
  <c r="AK26" i="1" l="1"/>
  <c r="AK35" i="1" s="1"/>
</calcChain>
</file>

<file path=xl/sharedStrings.xml><?xml version="1.0" encoding="utf-8"?>
<sst xmlns="http://schemas.openxmlformats.org/spreadsheetml/2006/main" count="23987" uniqueCount="2066">
  <si>
    <t>Export Komplet</t>
  </si>
  <si>
    <t/>
  </si>
  <si>
    <t>2.0</t>
  </si>
  <si>
    <t>False</t>
  </si>
  <si>
    <t>{70fee3aa-137d-4fc8-a978-2058fd0532d4}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</si>
  <si>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</si>
  <si>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</si>
  <si>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</si>
  <si>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</si>
  <si>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</si>
  <si>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</si>
  <si>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</si>
  <si>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</si>
  <si>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20180121-A</t>
  </si>
  <si>
    <t>Stavba:</t>
  </si>
  <si>
    <t>Kosmonosy, obnova vodovodu a kanalizace - 2. etapa - část A</t>
  </si>
  <si>
    <t>KSO:</t>
  </si>
  <si>
    <t>CC-CZ:</t>
  </si>
  <si>
    <t>Místo:</t>
  </si>
  <si>
    <t>Kosmonosy</t>
  </si>
  <si>
    <t>Datum:</t>
  </si>
  <si>
    <t>Zadavatel:</t>
  </si>
  <si>
    <t>IČ:</t>
  </si>
  <si>
    <t>46356983</t>
  </si>
  <si>
    <t>Vodovody a kanalizace Mladá Boleslav, a.s.</t>
  </si>
  <si>
    <t>DIČ:</t>
  </si>
  <si>
    <t>CZ46356983</t>
  </si>
  <si>
    <t>Zhotovitel:</t>
  </si>
  <si>
    <t>Dle výběrového řízení</t>
  </si>
  <si>
    <t>Projektant:</t>
  </si>
  <si>
    <t>26003236</t>
  </si>
  <si>
    <t>ŠINDLAR s.r.o.</t>
  </si>
  <si>
    <t>CZ 260 03 236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</si>
  <si>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</si>
  <si>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</si>
  <si>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</si>
  <si>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</si>
  <si>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</si>
  <si>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</si>
  <si>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</si>
  <si>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</si>
  <si>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</si>
  <si>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</si>
  <si>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</si>
  <si>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</si>
  <si>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</si>
  <si>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</si>
  <si>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</si>
  <si>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</si>
  <si>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</si>
  <si>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</si>
  <si>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</si>
  <si>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</si>
  <si>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</si>
  <si>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</si>
  <si>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</si>
  <si>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</si>
  <si>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</si>
  <si>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</si>
  <si>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</si>
  <si>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</si>
  <si>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</si>
  <si>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</si>
  <si>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</si>
  <si>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</si>
  <si>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</si>
  <si>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</si>
  <si>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</si>
  <si>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</si>
  <si>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</si>
  <si>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</si>
  <si>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</si>
  <si>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</si>
  <si>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</si>
  <si>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</si>
  <si>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</si>
  <si>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</si>
  <si>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</si>
  <si>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</si>
  <si>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</si>
  <si>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</si>
  <si>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</si>
  <si>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</si>
  <si>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Ulice Družstevní</t>
  </si>
  <si>
    <t>STA</t>
  </si>
  <si>
    <t>1</t>
  </si>
  <si>
    <t>{23bd1568-bc60-4859-bbb7-4df4542039b4}</t>
  </si>
  <si>
    <t>2</t>
  </si>
  <si>
    <t>/</t>
  </si>
  <si>
    <t>SO 1.1.</t>
  </si>
  <si>
    <t>Stoka C</t>
  </si>
  <si>
    <t>Soupis</t>
  </si>
  <si>
    <t>{5e830ac7-8628-4cf4-bf62-86de65547196}</t>
  </si>
  <si>
    <t>SO 1.2.</t>
  </si>
  <si>
    <t>Vodovodní řad 6</t>
  </si>
  <si>
    <t>{6d755f88-b8d2-4168-a974-509618775b52}</t>
  </si>
  <si>
    <t>SO 02</t>
  </si>
  <si>
    <t>Ulice Pionýrů</t>
  </si>
  <si>
    <t>{4ada291a-def0-4aa5-9638-c75df4f6325c}</t>
  </si>
  <si>
    <t>SO 2.1.</t>
  </si>
  <si>
    <t>Stoka D</t>
  </si>
  <si>
    <t>{c65b7197-cb8d-44f0-8afc-06331286e6c4}</t>
  </si>
  <si>
    <t>SO 2.3.1.</t>
  </si>
  <si>
    <t>Vodovodní řad 7</t>
  </si>
  <si>
    <t>{8353b0d6-359d-41f9-a389-527e98b4f65d}</t>
  </si>
  <si>
    <t>SO 03</t>
  </si>
  <si>
    <t>Brigádnická</t>
  </si>
  <si>
    <t>{517ac5a9-e29c-4406-b491-57af82273943}</t>
  </si>
  <si>
    <t>SO 3.1.</t>
  </si>
  <si>
    <t>Lokální opravy kanalizačních řadů</t>
  </si>
  <si>
    <t>{25844b13-2fc6-4a09-916f-e4f14e7951d7}</t>
  </si>
  <si>
    <t>SO 3.2.</t>
  </si>
  <si>
    <t>Vodovodní řad 8</t>
  </si>
  <si>
    <t>{9667aec5-0a7d-4d8a-92f6-bf1bba139e9c}</t>
  </si>
  <si>
    <t>SO 05</t>
  </si>
  <si>
    <t>Ulice Tyršova</t>
  </si>
  <si>
    <t>{fcd4ebf1-3995-4ff5-af01-ecaa272bf4c2}</t>
  </si>
  <si>
    <t>SO 5.1.</t>
  </si>
  <si>
    <t>{031bcf0b-0816-43c6-aa05-0541f3495643}</t>
  </si>
  <si>
    <t>SO 5.2.</t>
  </si>
  <si>
    <t>Stoka F</t>
  </si>
  <si>
    <t>{d39c4046-d813-4e32-aa57-336105dddeae}</t>
  </si>
  <si>
    <t>SO 5.3.</t>
  </si>
  <si>
    <t>Stoka F1</t>
  </si>
  <si>
    <t>{b023a181-1141-4d32-a9f8-d66765e030fa}</t>
  </si>
  <si>
    <t>SO 5.4.</t>
  </si>
  <si>
    <t>Vodovodní řad 9</t>
  </si>
  <si>
    <t>{64585aad-606f-40a6-923f-2d3c7f0b8839}</t>
  </si>
  <si>
    <t>KRYCÍ LIST SOUPISU PRACÍ</t>
  </si>
  <si>
    <t>Objekt:</t>
  </si>
  <si>
    <t>SO 01 - Ulice Družstevní</t>
  </si>
  <si>
    <t>Soupis:</t>
  </si>
  <si>
    <t>SO 1.1. - Stoka 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</si>
  <si>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</si>
  <si>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</si>
  <si>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</si>
  <si>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</si>
  <si>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</si>
  <si>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</si>
  <si>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</si>
  <si>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</si>
  <si>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</si>
  <si>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</si>
  <si>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</si>
  <si>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</si>
  <si>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</si>
  <si>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</si>
  <si>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</si>
  <si>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</si>
  <si>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</si>
  <si>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</si>
  <si>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</si>
  <si>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</si>
  <si>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</si>
  <si>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</si>
  <si>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</si>
  <si>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</si>
  <si>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</si>
  <si>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</si>
  <si>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</si>
  <si>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</si>
  <si>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</si>
  <si>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</si>
  <si>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</si>
  <si>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</si>
  <si>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</si>
  <si>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</si>
  <si>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</si>
  <si>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</si>
  <si>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</si>
  <si>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2019 01</t>
  </si>
  <si>
    <t>4</t>
  </si>
  <si>
    <t>1246542074</t>
  </si>
  <si>
    <t>P</t>
  </si>
  <si>
    <t>Poznámka k položce:_x000D_
hmotnost sutě 0,58 t/m2</t>
  </si>
  <si>
    <t>VV</t>
  </si>
  <si>
    <t>výkres D.4.1.</t>
  </si>
  <si>
    <t>délky dle tabulky kubatur</t>
  </si>
  <si>
    <t>79,45*1,25 "místní asf.</t>
  </si>
  <si>
    <t>113154365-R</t>
  </si>
  <si>
    <t>Frézování živičného podkladu nebo krytu  s naložením na dopravní prostředek plochy přes 1 000 do 10 000 m2 s překážkami v trase pruhu šířky přes 1 m do 2 m, tloušťky vrstvy 150 mm</t>
  </si>
  <si>
    <t>1936502013</t>
  </si>
  <si>
    <t>Poznámka k položce:_x000D_
hmotnost sutě 0,384 t/m2</t>
  </si>
  <si>
    <t>79,45*(1,25+2*0,25) "místní asf.</t>
  </si>
  <si>
    <t>3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</si>
  <si>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</si>
  <si>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</si>
  <si>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</si>
  <si>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931249492</t>
  </si>
  <si>
    <t>2,0 " přechod do travnaté plochy</t>
  </si>
  <si>
    <t>115101201</t>
  </si>
  <si>
    <t>Čerpání vody na dopravní výšku do 10 m s uvažovaným průměrným přítokem do 500 l/min</t>
  </si>
  <si>
    <t>hod</t>
  </si>
  <si>
    <t>-492552175</t>
  </si>
  <si>
    <t>Poznámka k položce:_x000D_
Předpoklad rychlosti výstavby 5,0 m/den</t>
  </si>
  <si>
    <t>40,0</t>
  </si>
  <si>
    <t>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</si>
  <si>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</si>
  <si>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</si>
  <si>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275129935</t>
  </si>
  <si>
    <t>výkres D.2.1</t>
  </si>
  <si>
    <t>8*1,25</t>
  </si>
  <si>
    <t>6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</si>
  <si>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</si>
  <si>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</si>
  <si>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1573145416</t>
  </si>
  <si>
    <t>7*1,25</t>
  </si>
  <si>
    <t>7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</si>
  <si>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</si>
  <si>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</si>
  <si>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357157032</t>
  </si>
  <si>
    <t>2*1,25</t>
  </si>
  <si>
    <t>8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</si>
  <si>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</si>
  <si>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</si>
  <si>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</si>
  <si>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1512777405</t>
  </si>
  <si>
    <t>10,5*1,25*0,2</t>
  </si>
  <si>
    <t>9</t>
  </si>
  <si>
    <t>130001101</t>
  </si>
  <si>
    <t>Příplatek k cenám hloubených vykopávek za ztížení vykopávky  v blízkosti podzemního vedení nebo výbušnin pro jakoukoliv třídu horniny</t>
  </si>
  <si>
    <t>-1581083651</t>
  </si>
  <si>
    <t>(8+7+2)*2*0,5*1,25*4,57</t>
  </si>
  <si>
    <t>10</t>
  </si>
  <si>
    <t>132201204</t>
  </si>
  <si>
    <t>Hloubení zapažených i nezapažených rýh šířky přes 600 do 2 000 mm  s urovnáním dna do předepsaného profilu a spádu v hornině tř. 3 přes 5 000 m3</t>
  </si>
  <si>
    <t>-279040322</t>
  </si>
  <si>
    <t>výkres D.2.1., D.4.1</t>
  </si>
  <si>
    <t>dle tabulky kubatur</t>
  </si>
  <si>
    <t>492,94 "celkový výkop</t>
  </si>
  <si>
    <t>-((89,95*PI*0,18*0,18)+(2*4,5*PI*0,62*0,62)) "odečet stávajícího potrubí a šachet</t>
  </si>
  <si>
    <t>výkop pro drenáž</t>
  </si>
  <si>
    <t>89,95*1,25*0,1+89,95*0,35*0,1</t>
  </si>
  <si>
    <t>Součet</t>
  </si>
  <si>
    <t>11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</si>
  <si>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</si>
  <si>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</si>
  <si>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-1799959599</t>
  </si>
  <si>
    <t>Poznámka k položce:_x000D_
příplatek 30%</t>
  </si>
  <si>
    <t>487,308*0,3 'Přepočtené koeficientem množství</t>
  </si>
  <si>
    <t>12</t>
  </si>
  <si>
    <t>151811142</t>
  </si>
  <si>
    <t>Zřízení pažicích boxů pro pažení a rozepření stěn rýh podzemního vedení hloubka výkopu přes 4 do 6 m, šířka přes 1,2 do 2,5 m</t>
  </si>
  <si>
    <t>1290795115</t>
  </si>
  <si>
    <t>816,67</t>
  </si>
  <si>
    <t>13</t>
  </si>
  <si>
    <t>151811242</t>
  </si>
  <si>
    <t>Odstranění pažicích boxů pro pažení a rozepření stěn rýh podzemního vedení hloubka výkopu přes 4 do 6 m, šířka přes 1,2 do 2,5 m</t>
  </si>
  <si>
    <t>-907174396</t>
  </si>
  <si>
    <t>816,67 "dle pol. osazení</t>
  </si>
  <si>
    <t>14</t>
  </si>
  <si>
    <t>161101103</t>
  </si>
  <si>
    <t>Svislé přemístění výkopku  bez naložení do dopravní nádoby avšak s vyprázdněním dopravní nádoby na hromadu nebo do dopravního prostředku z horniny tř. 1 až 4, při hloubce výkopu přes 4 do 6 m</t>
  </si>
  <si>
    <t>-1428959445</t>
  </si>
  <si>
    <t>Poznámka k položce:_x000D_
Procento svislého podílu dle úvodu ceníku 001 zemní práce kapitola 8 _x000D_
- v množství výkopku rýhy přes 100  m3 60 % z celkového výkopku</t>
  </si>
  <si>
    <t xml:space="preserve">dle položek hloubení rýh </t>
  </si>
  <si>
    <t>487,308*0,6</t>
  </si>
  <si>
    <t>162401102-R</t>
  </si>
  <si>
    <t>Mezideponie výkopku/sypaniny z horniny tř. 1 až 4</t>
  </si>
  <si>
    <t>1087855014</t>
  </si>
  <si>
    <t>- přesun výkopku na mezideponiii  a zpět</t>
  </si>
  <si>
    <t>- naložení výkopku na mezideponii</t>
  </si>
  <si>
    <t>79,45*1,25*0,45 "podkladní vrstvy komunikace pro provizorní povrch</t>
  </si>
  <si>
    <t>16</t>
  </si>
  <si>
    <t>162701105-R</t>
  </si>
  <si>
    <t>Likvidace přebytečné zeminy v souladu s platnou legislativou o odpadech</t>
  </si>
  <si>
    <t>-132386562</t>
  </si>
  <si>
    <t xml:space="preserve">- vodorovný přesun sypaniny </t>
  </si>
  <si>
    <t>- poplatek za uložení</t>
  </si>
  <si>
    <t>- skládku si určí dodavatel dle svých zvyklostí</t>
  </si>
  <si>
    <t>487,308</t>
  </si>
  <si>
    <t>17</t>
  </si>
  <si>
    <t>174201101</t>
  </si>
  <si>
    <t>Zásyp sypaninou z jakékoliv horniny  s uložením výkopku ve vrstvách bez zhutnění jam, šachet, rýh nebo kolem objektů v těchto vykopávkách</t>
  </si>
  <si>
    <t>-1044404402</t>
  </si>
  <si>
    <t>výkres D.4.1</t>
  </si>
  <si>
    <t>399,5 "náhrada zeminou vhodnou ke zhut.,případně kam. drc. frakce 0-63</t>
  </si>
  <si>
    <t>18</t>
  </si>
  <si>
    <t>M</t>
  </si>
  <si>
    <t>58331202-R</t>
  </si>
  <si>
    <t>zemina vhodná ke zhutnění pro dosažení projektem požadovaných parametrů Edef2, kterou zakoupí dodavatel, případně kamenivo drcené frakce 0-63</t>
  </si>
  <si>
    <t>t</t>
  </si>
  <si>
    <t>-1998041727</t>
  </si>
  <si>
    <t>Poznámka k položce:_x000D_
Hmotnost 2 t/m3</t>
  </si>
  <si>
    <t>399,5*2,0</t>
  </si>
  <si>
    <t>19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</si>
  <si>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</si>
  <si>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</si>
  <si>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414462870</t>
  </si>
  <si>
    <t>63,10</t>
  </si>
  <si>
    <t>-5,561 "sedlové lože</t>
  </si>
  <si>
    <t>20</t>
  </si>
  <si>
    <t>58337310</t>
  </si>
  <si>
    <t>štěrkopísek frakce 0/4</t>
  </si>
  <si>
    <t>-679561940</t>
  </si>
  <si>
    <t>57,539*2 'Přepočtené koeficientem množství</t>
  </si>
  <si>
    <t>181111131</t>
  </si>
  <si>
    <t>Plošná úprava terénu v zemině tř. 1 až 4 s urovnáním povrchu bez doplnění ornice souvislé plochy do 500 m2 při nerovnostech terénu přes 150 do 200 mm v rovině nebo na svahu do 1:5</t>
  </si>
  <si>
    <t>191849436</t>
  </si>
  <si>
    <t>10,5*2,0</t>
  </si>
  <si>
    <t>22</t>
  </si>
  <si>
    <t>181301103</t>
  </si>
  <si>
    <t>Rozprostření a urovnání ornice v rovině nebo ve svahu sklonu do 1:5 při souvislé ploše do 500 m2, tl. vrstvy přes 150 do 200 mm</t>
  </si>
  <si>
    <t>535328549</t>
  </si>
  <si>
    <t>10,5*1,25</t>
  </si>
  <si>
    <t>23</t>
  </si>
  <si>
    <t>181411121</t>
  </si>
  <si>
    <t>Založení trávníku na půdě předem připravené plochy do 1000 m2 výsevem včetně utažení lučního v rovině nebo na svahu do 1:5</t>
  </si>
  <si>
    <t>506857122</t>
  </si>
  <si>
    <t>21,0+13,125</t>
  </si>
  <si>
    <t>24</t>
  </si>
  <si>
    <t>00572470</t>
  </si>
  <si>
    <t>osivo směs travní univerzál</t>
  </si>
  <si>
    <t>kg</t>
  </si>
  <si>
    <t>746844929</t>
  </si>
  <si>
    <t>34,125*0,02</t>
  </si>
  <si>
    <t>Zakládání</t>
  </si>
  <si>
    <t>25</t>
  </si>
  <si>
    <t>211531111</t>
  </si>
  <si>
    <t>Výplň kamenivem do rýh odvodňovacích žeber nebo trativodů  bez zhutnění, s úpravou povrchu výplně kamenivem hrubým drceným frakce 16 až 63 mm</t>
  </si>
  <si>
    <t>-1347983227</t>
  </si>
  <si>
    <t>26</t>
  </si>
  <si>
    <t>212755215</t>
  </si>
  <si>
    <t>Trativody bez lože z drenážních trubek  plastových flexibilních D 125 mm</t>
  </si>
  <si>
    <t>-2086614410</t>
  </si>
  <si>
    <t>89,95 "dle tabulky kubatur</t>
  </si>
  <si>
    <t>Svislé a kompletní konstrukce</t>
  </si>
  <si>
    <t>27</t>
  </si>
  <si>
    <t>358315114</t>
  </si>
  <si>
    <t>Bourání stoky kompletní nebo vybourání otvorů průřezové plochy do 4 m2 ve stokách ze zdiva z prostého betonu</t>
  </si>
  <si>
    <t>-677289867</t>
  </si>
  <si>
    <t>Poznámka k položce:_x000D_
hmotnost sutě 2,2 t/m3</t>
  </si>
  <si>
    <t>vybourání stávajícího potrubí a šachet</t>
  </si>
  <si>
    <t>(PI*89,95*(0,18*0,18-0,15*0,15)) "potrubí DN 300</t>
  </si>
  <si>
    <t>2*((PI*0,62*0,62*0,3)+(PI*4,5*(0,62*0,62-0,5*0,5))) "šachty</t>
  </si>
  <si>
    <t>28</t>
  </si>
  <si>
    <t>359901211</t>
  </si>
  <si>
    <t>Monitoring stok (kamerový systém) jakékoli výšky nová kanalizace</t>
  </si>
  <si>
    <t>1944872433</t>
  </si>
  <si>
    <t>Vodorovné konstrukce</t>
  </si>
  <si>
    <t>29</t>
  </si>
  <si>
    <t>451572111</t>
  </si>
  <si>
    <t>Lože pod potrubí, stoky a drobné objekty v otevřeném výkopu z kameniva drobného těženého 0 až 4 mm</t>
  </si>
  <si>
    <t>1924670648</t>
  </si>
  <si>
    <t>pod  GA a GZ kusy</t>
  </si>
  <si>
    <t>4*0,6*1,25*0,1</t>
  </si>
  <si>
    <t>30</t>
  </si>
  <si>
    <t>452112111</t>
  </si>
  <si>
    <t>Osazení betonových dílců prstenců nebo rámů pod poklopy a mříže, výšky do 100 mm</t>
  </si>
  <si>
    <t>kus</t>
  </si>
  <si>
    <t>-1144673943</t>
  </si>
  <si>
    <t>dle tabulky šachet</t>
  </si>
  <si>
    <t>1+2+2</t>
  </si>
  <si>
    <t>31</t>
  </si>
  <si>
    <t>PFB.1120101OZ</t>
  </si>
  <si>
    <t>Prstenec šachtový vyrovnávací (OZ) TBW-Q.1 63/6</t>
  </si>
  <si>
    <t>1385707097</t>
  </si>
  <si>
    <t>32</t>
  </si>
  <si>
    <t>PFB.1120102OZ</t>
  </si>
  <si>
    <t>Prstenec šachtový vyrovnávací (OZ) TBW-Q.1 63/8</t>
  </si>
  <si>
    <t>1898676777</t>
  </si>
  <si>
    <t>33</t>
  </si>
  <si>
    <t>PFB.1120103OZ</t>
  </si>
  <si>
    <t>Prstenec šachtový vyrovnávací (OZ) TBW-Q.1 63/10</t>
  </si>
  <si>
    <t>389162367</t>
  </si>
  <si>
    <t>34</t>
  </si>
  <si>
    <t>452311131</t>
  </si>
  <si>
    <t>Podkladní a zajišťovací konstrukce z betonu prostého v otevřeném výkopu desky pod potrubí, stoky a drobné objekty z betonu tř. C 12/15</t>
  </si>
  <si>
    <t>-479150377</t>
  </si>
  <si>
    <t>11,01 "pod potrubí</t>
  </si>
  <si>
    <t>výkres D.4.2.</t>
  </si>
  <si>
    <t>pod šachty</t>
  </si>
  <si>
    <t>2*PI*0,8*0,8*0,1</t>
  </si>
  <si>
    <t>35</t>
  </si>
  <si>
    <t>452312131</t>
  </si>
  <si>
    <t>Podkladní a zajišťovací konstrukce z betonu prostého v otevřeném výkopu sedlové lože pod potrubí z betonu tř. C 12/15</t>
  </si>
  <si>
    <t>817986955</t>
  </si>
  <si>
    <t>(89,95-2*1,0-4*0,6)*(0,25+0,25)*0,13</t>
  </si>
  <si>
    <t>Komunikace pozemní</t>
  </si>
  <si>
    <t>36</t>
  </si>
  <si>
    <t>564831111</t>
  </si>
  <si>
    <t>Podklad ze štěrkodrti ŠD  s rozprostřením a zhutněním, po zhutnění tl. 100 mm</t>
  </si>
  <si>
    <t>-1316912367</t>
  </si>
  <si>
    <t>provizorní kryt</t>
  </si>
  <si>
    <t>79,45*1,25</t>
  </si>
  <si>
    <t>37</t>
  </si>
  <si>
    <t>564871111-R</t>
  </si>
  <si>
    <t>Podklad ze štěrkodrti ŠD  s rozprostřením a zhutněním, po zhutnění tl. 250 mm</t>
  </si>
  <si>
    <t>-1830809361</t>
  </si>
  <si>
    <t>z ceníkové ceny odečtena cena kameniva</t>
  </si>
  <si>
    <t>štěrk odebraný z podkladních vrstev komunikace</t>
  </si>
  <si>
    <t>38</t>
  </si>
  <si>
    <t>564921413-R</t>
  </si>
  <si>
    <t>Podklad nebo podsyp z asfaltového recyklátu  s rozprostřením a zhutněním, po zhutnění tl. 80 mm</t>
  </si>
  <si>
    <t>949467577</t>
  </si>
  <si>
    <t>bude použit recyklát vzniklý z frézování původní asfaltové komunikace</t>
  </si>
  <si>
    <t>79,45*(1,25+2*0,25)</t>
  </si>
  <si>
    <t>Trubní vedení</t>
  </si>
  <si>
    <t>39</t>
  </si>
  <si>
    <t>810391111-R</t>
  </si>
  <si>
    <t>Řezání betonové trouby diamantovou pilou v rovině kolmé nebo skloněné k ose trouby, se začištěním DN přes 250 do 400 mm</t>
  </si>
  <si>
    <t>-935750900</t>
  </si>
  <si>
    <t>zaříznutí potrubí u stávající spojné šachty</t>
  </si>
  <si>
    <t>40</t>
  </si>
  <si>
    <t>831312121</t>
  </si>
  <si>
    <t>Montáž potrubí z trub kameninových  hrdlových s integrovaným těsněním v otevřeném výkopu ve sklonu do 20 % DN 150</t>
  </si>
  <si>
    <t>2035345507</t>
  </si>
  <si>
    <t>13*1,5 "přípojky</t>
  </si>
  <si>
    <t>41</t>
  </si>
  <si>
    <t>59710675</t>
  </si>
  <si>
    <t>trouba kameninová glazovaná DN 150mm L1,50m spojovací systém F</t>
  </si>
  <si>
    <t>-1749848430</t>
  </si>
  <si>
    <t>42</t>
  </si>
  <si>
    <t>831312193-R</t>
  </si>
  <si>
    <t>Montáž potrubí z trub kameninových  hrdlových s integrovaným těsněním Příplatek k cenám za napojení dvou dříků trub o stejném průměru (max. rozdíl 12 mm) pomocí pružné spojky ze syntetické pryže s nerezovými páskami  (manžeta zahrnuta v ceně) DN 150</t>
  </si>
  <si>
    <t>1603720063</t>
  </si>
  <si>
    <t>montáž včetně materiálu</t>
  </si>
  <si>
    <t>43</t>
  </si>
  <si>
    <t>831372121</t>
  </si>
  <si>
    <t>Montáž potrubí z trub kameninových  hrdlových s integrovaným těsněním v otevřeném výkopu ve sklonu do 20 % DN 300</t>
  </si>
  <si>
    <t>-1460564045</t>
  </si>
  <si>
    <t>dle TZ</t>
  </si>
  <si>
    <t>89,95</t>
  </si>
  <si>
    <t>-2*1,0 "odečet šachet</t>
  </si>
  <si>
    <t>-4*0,6 "odečet zkrácených kusů</t>
  </si>
  <si>
    <t>44</t>
  </si>
  <si>
    <t>RB0003016C25</t>
  </si>
  <si>
    <t>trouba kameninová glazovaná DN300mm L2,50m spojovací systém C Třída 160</t>
  </si>
  <si>
    <t>1006674158</t>
  </si>
  <si>
    <t>85,55</t>
  </si>
  <si>
    <t>45</t>
  </si>
  <si>
    <t>831372193</t>
  </si>
  <si>
    <t>Montáž potrubí z trub kameninových  hrdlových s integrovaným těsněním Příplatek k cenám za napojení dvou dříků trub o stejném průměru (max. rozdíl 12 mm) pomocí převlečné manžety (manžeta zahrnuta v ceně) DN 300</t>
  </si>
  <si>
    <t>2066481902</t>
  </si>
  <si>
    <t>46</t>
  </si>
  <si>
    <t>837312221</t>
  </si>
  <si>
    <t>Montáž kameninových tvarovek na potrubí z trub kameninových  v otevřeném výkopu s integrovaným těsněním jednoosých DN 150</t>
  </si>
  <si>
    <t>1085359440</t>
  </si>
  <si>
    <t>3*13</t>
  </si>
  <si>
    <t>47</t>
  </si>
  <si>
    <t>59710944</t>
  </si>
  <si>
    <t>koleno kameninové glazované DN 150 15° spojovací systém F</t>
  </si>
  <si>
    <t>-511462880</t>
  </si>
  <si>
    <t>48</t>
  </si>
  <si>
    <t>59710964</t>
  </si>
  <si>
    <t>koleno kameninové glazované DN 150 30° spojovací systém F</t>
  </si>
  <si>
    <t>-434233627</t>
  </si>
  <si>
    <t>49</t>
  </si>
  <si>
    <t>59711852</t>
  </si>
  <si>
    <t>ucpávka kameninová glazovaná DN 150mm spojovací systém F</t>
  </si>
  <si>
    <t>1207070385</t>
  </si>
  <si>
    <t>50</t>
  </si>
  <si>
    <t>837371221</t>
  </si>
  <si>
    <t>Montáž kameninových tvarovek na potrubí z trub kameninových  v otevřeném výkopu s integrovaným těsněním odbočných DN 300</t>
  </si>
  <si>
    <t>-1488538963</t>
  </si>
  <si>
    <t>výkres výkres D.2.4.b</t>
  </si>
  <si>
    <t>51</t>
  </si>
  <si>
    <t>59711770</t>
  </si>
  <si>
    <t>odbočka kameninová glazovaná jednoduchá kolmá DN 300/150 L50cm spojovací systém C/F tř.160/-</t>
  </si>
  <si>
    <t>-1847308831</t>
  </si>
  <si>
    <t>52</t>
  </si>
  <si>
    <t>837372221</t>
  </si>
  <si>
    <t>Montáž kameninových tvarovek na potrubí z trub kameninových  v otevřeném výkopu s integrovaným těsněním jednoosých DN 300</t>
  </si>
  <si>
    <t>1828016931</t>
  </si>
  <si>
    <t>2+2</t>
  </si>
  <si>
    <t>53</t>
  </si>
  <si>
    <t>59710879</t>
  </si>
  <si>
    <t>trouba kameninová glazovaná zkrácená bez hrdla DN 300mm L 60(75)cm třída 160 spojovací systém C</t>
  </si>
  <si>
    <t>-554016784</t>
  </si>
  <si>
    <t>54</t>
  </si>
  <si>
    <t>59710849</t>
  </si>
  <si>
    <t>trouba kameninová glazovaná zkrácená DN 300mm L60(75)cm třída 160 spojovací systém C</t>
  </si>
  <si>
    <t>-416734745</t>
  </si>
  <si>
    <t>55</t>
  </si>
  <si>
    <t>892372121</t>
  </si>
  <si>
    <t>Tlakové zkoušky vzduchem těsnícími vaky ucpávkovými DN 300</t>
  </si>
  <si>
    <t>úsek</t>
  </si>
  <si>
    <t>-820136570</t>
  </si>
  <si>
    <t>56</t>
  </si>
  <si>
    <t>894411311</t>
  </si>
  <si>
    <t>Osazení železobetonových dílců pro šachty skruží rovných</t>
  </si>
  <si>
    <t>93996492</t>
  </si>
  <si>
    <t>1+2+4</t>
  </si>
  <si>
    <t>57</t>
  </si>
  <si>
    <t>59224050</t>
  </si>
  <si>
    <t>skruž pro kanalizační šachty se zabudovanými stupadly 100 x 25 x 12 cm</t>
  </si>
  <si>
    <t>1173036685</t>
  </si>
  <si>
    <t>58</t>
  </si>
  <si>
    <t>59224051</t>
  </si>
  <si>
    <t>skruž pro kanalizační šachty se zabudovanými stupadly 100 x 50 x 12 cm</t>
  </si>
  <si>
    <t>624121611</t>
  </si>
  <si>
    <t>59</t>
  </si>
  <si>
    <t>59224052</t>
  </si>
  <si>
    <t>skruž pro kanalizační šachty se zabudovanými stupadly 100 x 100 x 12 cm</t>
  </si>
  <si>
    <t>942616979</t>
  </si>
  <si>
    <t>60</t>
  </si>
  <si>
    <t>894412411</t>
  </si>
  <si>
    <t>Osazení železobetonových dílců pro šachty skruží přechodových</t>
  </si>
  <si>
    <t>609631929</t>
  </si>
  <si>
    <t>61</t>
  </si>
  <si>
    <t>59224312</t>
  </si>
  <si>
    <t>kónus šachetní betonový kapsové plastové stupadlo 100x62,5x58 cm</t>
  </si>
  <si>
    <t>-1551116980</t>
  </si>
  <si>
    <t>62</t>
  </si>
  <si>
    <t>894414111</t>
  </si>
  <si>
    <t>Osazení železobetonových dílců pro šachty skruží základových (dno)</t>
  </si>
  <si>
    <t>-273938941</t>
  </si>
  <si>
    <t>63</t>
  </si>
  <si>
    <t>59224339-R</t>
  </si>
  <si>
    <t>dno betonové šachty kanalizační přímé jednolité 100/KOM tl. 15 cm</t>
  </si>
  <si>
    <t>-1559045878</t>
  </si>
  <si>
    <t>64</t>
  </si>
  <si>
    <t>59224348</t>
  </si>
  <si>
    <t>těsnění elastomerové pro spojení šachetních dílů DN 1000</t>
  </si>
  <si>
    <t>1068401782</t>
  </si>
  <si>
    <t>65</t>
  </si>
  <si>
    <t>899102211</t>
  </si>
  <si>
    <t>Demontáž poklopů litinových a ocelových včetně rámů, hmotnosti jednotlivě přes 50 do 100 Kg</t>
  </si>
  <si>
    <t>-1108072878</t>
  </si>
  <si>
    <t>66</t>
  </si>
  <si>
    <t>899104112-R</t>
  </si>
  <si>
    <t>Osazení samonivelačních poklopů litinových a ocelových včetně rámů pro třídu zatížení D400, E600</t>
  </si>
  <si>
    <t>145015390</t>
  </si>
  <si>
    <t>67</t>
  </si>
  <si>
    <t>5524103103</t>
  </si>
  <si>
    <t>Kanalizační poklop litinový, rám samonivelační, s logem provozovatele,  D 400  bez odvětrání</t>
  </si>
  <si>
    <t>-1897604948</t>
  </si>
  <si>
    <t>68</t>
  </si>
  <si>
    <t>899722113</t>
  </si>
  <si>
    <t>Krytí potrubí z plastů výstražnou fólií z PVC šířky 34cm</t>
  </si>
  <si>
    <t>-366528950</t>
  </si>
  <si>
    <t>s nápisem kanalizace</t>
  </si>
  <si>
    <t>Ostatní konstrukce a práce, bourání</t>
  </si>
  <si>
    <t>69</t>
  </si>
  <si>
    <t>936311111-R</t>
  </si>
  <si>
    <t>Zabetonování potrubí uloženého ve vynechaných otvorech  ve dně nebo ve stěnách nádrží, z betonu se zvýšenými nároky na prostředí o ploše otvoru do 0,25 m2</t>
  </si>
  <si>
    <t>187530399</t>
  </si>
  <si>
    <t>vyplnění mezikruží v napojení na stávající kanalizaci polymercementovou maltou odolnou agresivnímu prostředí</t>
  </si>
  <si>
    <t>(PI*0,1*(0,225*0,225-0,18*0,18))</t>
  </si>
  <si>
    <t>70</t>
  </si>
  <si>
    <t>977151132</t>
  </si>
  <si>
    <t>Jádrové vrty diamantovými korunkami do stavebních materiálů (železobetonu, betonu, cihel, obkladů, dlažeb, kamene) průměru přes 400 do 450 mm</t>
  </si>
  <si>
    <t>-391703894</t>
  </si>
  <si>
    <t>0,1 "do stávající spojné šachty</t>
  </si>
  <si>
    <t>997</t>
  </si>
  <si>
    <t>Přesun sutě</t>
  </si>
  <si>
    <t>71</t>
  </si>
  <si>
    <t>997221551-R</t>
  </si>
  <si>
    <t>Likvidace suti v souladu s platnou legislativou o odpadech</t>
  </si>
  <si>
    <t>2074000168</t>
  </si>
  <si>
    <t>- naložení</t>
  </si>
  <si>
    <t xml:space="preserve">- vodorovný přesun </t>
  </si>
  <si>
    <t>7,323*2,2 "dle položky bourání stoky</t>
  </si>
  <si>
    <t>998</t>
  </si>
  <si>
    <t>Přesun hmot</t>
  </si>
  <si>
    <t>72</t>
  </si>
  <si>
    <t>998275101</t>
  </si>
  <si>
    <t>Přesun hmot pro trubní vedení hloubené z trub kameninových pro kanalizace v otevřeném výkopu dopravní vzdálenost do 15 m</t>
  </si>
  <si>
    <t>-197323007</t>
  </si>
  <si>
    <t>OST</t>
  </si>
  <si>
    <t>Ostatní</t>
  </si>
  <si>
    <t>73</t>
  </si>
  <si>
    <t>R0011</t>
  </si>
  <si>
    <t>Zaslepení stoky těsnícím vakem DN 300 na dobu cca 20 dnů</t>
  </si>
  <si>
    <t>kpl</t>
  </si>
  <si>
    <t>512</t>
  </si>
  <si>
    <t>1871079185</t>
  </si>
  <si>
    <t>74</t>
  </si>
  <si>
    <t>R0022</t>
  </si>
  <si>
    <t>Čerpání splaškových vod při pracích na výměně stoky, na délku cca 100 m, včetně záložního čerpadla, včetně přejezdných úprav na potrubí</t>
  </si>
  <si>
    <t>den</t>
  </si>
  <si>
    <t>1700105726</t>
  </si>
  <si>
    <t>75</t>
  </si>
  <si>
    <t>R020</t>
  </si>
  <si>
    <t>Dočasné přepojování stávající kanalizace ve výkopu na nově provedenou kanalizaci pro odvádění splaškových vod po dobu přerušení prací ( mimo pracovní směnu, víkendy apod. ). V ceně materiál, práce , utěsnění propojení. Jde o opakované provádění po celou dobu realizace tohoto objektu.</t>
  </si>
  <si>
    <t>soubor</t>
  </si>
  <si>
    <t>-1882163405</t>
  </si>
  <si>
    <t>SO 1.2. - Vodovodní řad 6</t>
  </si>
  <si>
    <t>-1524396480</t>
  </si>
  <si>
    <t>výkres D.5.1.</t>
  </si>
  <si>
    <t>126,73*1,1"místní asf</t>
  </si>
  <si>
    <t>1818141409</t>
  </si>
  <si>
    <t>126,73*(1,1+0,25+0,25) "místní asf</t>
  </si>
  <si>
    <t>480019555</t>
  </si>
  <si>
    <t>-279117653</t>
  </si>
  <si>
    <t>Poznámka k položce:_x000D_
Předpoklad rychlosti výstavby 10,0 m/den</t>
  </si>
  <si>
    <t>30,0</t>
  </si>
  <si>
    <t>2140607523</t>
  </si>
  <si>
    <t>výkres D.3.1</t>
  </si>
  <si>
    <t>10*1,10</t>
  </si>
  <si>
    <t>-2066452472</t>
  </si>
  <si>
    <t>3*1,10</t>
  </si>
  <si>
    <t>1879591486</t>
  </si>
  <si>
    <t>2*1,10</t>
  </si>
  <si>
    <t>-83494756</t>
  </si>
  <si>
    <t>výkres D.54.1.</t>
  </si>
  <si>
    <t>1,0*1,10*0,2</t>
  </si>
  <si>
    <t>-1082855004</t>
  </si>
  <si>
    <t>(10+3+2)*2*0,5*1,10*2,02</t>
  </si>
  <si>
    <t>-1745133158</t>
  </si>
  <si>
    <t>výkres D.3.3., D.5.1</t>
  </si>
  <si>
    <t>222,09 "celkový výkop</t>
  </si>
  <si>
    <t>pro drenáž</t>
  </si>
  <si>
    <t>127,73*1,10*0,1+126,73*0,35*0,1</t>
  </si>
  <si>
    <t>1076901294</t>
  </si>
  <si>
    <t>240,576*0,3 'Přepočtené koeficientem množství</t>
  </si>
  <si>
    <t>151811131</t>
  </si>
  <si>
    <t>Zřízení pažicích boxů pro pažení a rozepření stěn rýh podzemního vedení hloubka výkopu do 4 m, šířka do 1,2 m</t>
  </si>
  <si>
    <t>1715942038</t>
  </si>
  <si>
    <t>515,73</t>
  </si>
  <si>
    <t>151811231</t>
  </si>
  <si>
    <t>Odstranění pažicích boxů pro pažení a rozepření stěn rýh podzemního vedení hloubka výkopu do 4 m, šířka do 1,2 m</t>
  </si>
  <si>
    <t>-2130760599</t>
  </si>
  <si>
    <t>515,73 "dle pol. osazení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</si>
  <si>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</si>
  <si>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</si>
  <si>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153656925</t>
  </si>
  <si>
    <t>Poznámka k položce:_x000D_
Procento svislého podílu dle úvodu ceníku 001 zemní práce kapitola 8 _x000D_
- v množství výkopku rýhy přes 100  m3 50 % z celkového výkopku</t>
  </si>
  <si>
    <t>dle položek hloubení rýh tř. 2-3</t>
  </si>
  <si>
    <t>240,576*0,5</t>
  </si>
  <si>
    <t>1396799231</t>
  </si>
  <si>
    <t>- dle tabulky kubatur</t>
  </si>
  <si>
    <t>126,73*1,1*0,45 "podkladní vrstvy komunikace pro provizorní povrch</t>
  </si>
  <si>
    <t>-2130871923</t>
  </si>
  <si>
    <t>240,576 "výkop</t>
  </si>
  <si>
    <t>631047352</t>
  </si>
  <si>
    <t>výkres D.5.1</t>
  </si>
  <si>
    <t>168,43 "náhrada zeminou vhodnou ke zhut.,případně kam. drc. frakce 0-63</t>
  </si>
  <si>
    <t>2029683527</t>
  </si>
  <si>
    <t>168,43*2,0</t>
  </si>
  <si>
    <t>1157543728</t>
  </si>
  <si>
    <t>31,91</t>
  </si>
  <si>
    <t>-4250368</t>
  </si>
  <si>
    <t>31,91*2 'Přepočtené koeficientem množství</t>
  </si>
  <si>
    <t>1623824421</t>
  </si>
  <si>
    <t>1,0*2,0</t>
  </si>
  <si>
    <t>2104892940</t>
  </si>
  <si>
    <t>1,0*1,10</t>
  </si>
  <si>
    <t>-233668125</t>
  </si>
  <si>
    <t>1,0*(1,10+2,0)</t>
  </si>
  <si>
    <t>592590068</t>
  </si>
  <si>
    <t>3,10*0,02</t>
  </si>
  <si>
    <t>-1016506379</t>
  </si>
  <si>
    <t>127,73*1,10*0,1+127,73*0,35*0,1</t>
  </si>
  <si>
    <t>-1822201204</t>
  </si>
  <si>
    <t>127,73</t>
  </si>
  <si>
    <t>415317795</t>
  </si>
  <si>
    <t>21,08</t>
  </si>
  <si>
    <t>452111111</t>
  </si>
  <si>
    <t>Osazení betonových dílců pražců pod potrubí v otevřeném výkopu, průřezové plochy do 25000 mm2</t>
  </si>
  <si>
    <t>-1214972612</t>
  </si>
  <si>
    <t>5922826620</t>
  </si>
  <si>
    <t>kostka betonová min. rozměr 200x200x50</t>
  </si>
  <si>
    <t>-1115969317</t>
  </si>
  <si>
    <t>452313151</t>
  </si>
  <si>
    <t>Podkladní a zajišťovací konstrukce z betonu prostého v otevřeném výkopu bloky pro potrubí z betonu tř. C 20/25</t>
  </si>
  <si>
    <t>-1446549742</t>
  </si>
  <si>
    <t>výkres D.6.1</t>
  </si>
  <si>
    <t>2*0,2*0,8*0,25 "OB 1</t>
  </si>
  <si>
    <t>1*0,3*0,55*0,4 "OB 3</t>
  </si>
  <si>
    <t>-1927035095</t>
  </si>
  <si>
    <t>126,73*1,1</t>
  </si>
  <si>
    <t>-1885265199</t>
  </si>
  <si>
    <t>-1821006120</t>
  </si>
  <si>
    <t>126,73*(1,1+2*0,25)</t>
  </si>
  <si>
    <t>851241131</t>
  </si>
  <si>
    <t>Montáž potrubí z trub litinových tlakových hrdlových  v otevřeném výkopu s integrovaným těsněním DN 80</t>
  </si>
  <si>
    <t>591808618</t>
  </si>
  <si>
    <t>121,55</t>
  </si>
  <si>
    <t>552530008</t>
  </si>
  <si>
    <t>trouba vodovodní litinová hrdlová 6 m DN 80 mm</t>
  </si>
  <si>
    <t>1346724581</t>
  </si>
  <si>
    <t>specifikace viz technické podmínky</t>
  </si>
  <si>
    <t>851261131-R</t>
  </si>
  <si>
    <t>Demontáž potrubí z trub litinových tlakových hrdlových  v otevřeném výkopu s integrovaným těsněním DN 100</t>
  </si>
  <si>
    <t>-184350115</t>
  </si>
  <si>
    <t>851261131</t>
  </si>
  <si>
    <t>Montáž potrubí z trub litinových tlakových hrdlových  v otevřeném výkopu s integrovaným těsněním DN 100</t>
  </si>
  <si>
    <t>462854968</t>
  </si>
  <si>
    <t>6,18</t>
  </si>
  <si>
    <t>55253001100</t>
  </si>
  <si>
    <t>trouba vodovodní litinová hrdlová 6 m DN 100 mm</t>
  </si>
  <si>
    <t>455441502</t>
  </si>
  <si>
    <t>857241131</t>
  </si>
  <si>
    <t>Montáž litinových tvarovek na potrubí litinovém tlakovém jednoosých na potrubí z trub hrdlových v otevřeném výkopu, kanálu nebo v šachtě s integrovaným těsněním DN 80</t>
  </si>
  <si>
    <t>-1241568879</t>
  </si>
  <si>
    <t>55253940</t>
  </si>
  <si>
    <t>koleno hrdlové z tvárné litiny,práškový epoxid tl 250µm MMK-kus DN 80-45°</t>
  </si>
  <si>
    <t>-1311712321</t>
  </si>
  <si>
    <t>857251151</t>
  </si>
  <si>
    <t>Montáž litinových tvarovek na potrubí litinovém tlakovém jednoosých na potrubí z trub hrdlových v otevřeném výkopu, kanálu nebo v šachtě s přírubovým koncem vnějšího průměru DE 90</t>
  </si>
  <si>
    <t>1202899315</t>
  </si>
  <si>
    <t>55251186</t>
  </si>
  <si>
    <t>tvarovka přírubová s hrdlem E, PN 10-16 DN 90/příruba DN 80</t>
  </si>
  <si>
    <t>538864282</t>
  </si>
  <si>
    <t>857261141</t>
  </si>
  <si>
    <t>Montáž litinových tvarovek na potrubí litinovém tlakovém jednoosých na potrubí z trub hrdlových v otevřeném výkopu, kanálu nebo v šachtě s těsnícím nebo zámkovým spojem vnějšího průměru DE 110</t>
  </si>
  <si>
    <t>118204820</t>
  </si>
  <si>
    <t xml:space="preserve">1 </t>
  </si>
  <si>
    <t>2 "pro propojení nového potrubí po provední zkoušek</t>
  </si>
  <si>
    <t>797410000016</t>
  </si>
  <si>
    <t>WAGA - SPOJKA 100 (104-132)</t>
  </si>
  <si>
    <t>1184643757</t>
  </si>
  <si>
    <t>43011011019</t>
  </si>
  <si>
    <t>U-expres spojka  DN 100</t>
  </si>
  <si>
    <t>-1480289565</t>
  </si>
  <si>
    <t>857261151</t>
  </si>
  <si>
    <t>Montáž litinových tvarovek na potrubí litinovém tlakovém jednoosých na potrubí z trub hrdlových v otevřeném výkopu, kanálu nebo v šachtě s přírubovým koncem vnějšího průměru DE 110</t>
  </si>
  <si>
    <t>2001203240</t>
  </si>
  <si>
    <t>55251187</t>
  </si>
  <si>
    <t>tvarovka přírubová s hrdlem E, PN 10-16 DN 110/příruba DN 100</t>
  </si>
  <si>
    <t>159165575</t>
  </si>
  <si>
    <t>857262122</t>
  </si>
  <si>
    <t>Montáž litinových tvarovek na potrubí litinovém tlakovém jednoosých na potrubí z trub přírubových v otevřeném výkopu, kanálu nebo v šachtě DN 100</t>
  </si>
  <si>
    <t>796128969</t>
  </si>
  <si>
    <t>55255231</t>
  </si>
  <si>
    <t>tvarovka přírubová s hladkým koncem F F-DN 100 PN 10-16 natural</t>
  </si>
  <si>
    <t>1268019049</t>
  </si>
  <si>
    <t>857264122</t>
  </si>
  <si>
    <t>Montáž litinových tvarovek na potrubí litinovém tlakovém odbočných na potrubí z trub přírubových v otevřeném výkopu, kanálu nebo v šachtě DN 100</t>
  </si>
  <si>
    <t>1011828992</t>
  </si>
  <si>
    <t>55253515</t>
  </si>
  <si>
    <t>tvarovka přírubová litinová s přírubovou odbočkou,práškový epoxid tl 250µm T-kus DN 100/80</t>
  </si>
  <si>
    <t>1125361398</t>
  </si>
  <si>
    <t>871161211</t>
  </si>
  <si>
    <t>Montáž vodovodního potrubí z plastů v otevřeném výkopu z polyetylenu PE 100 svařovaných elektrotvarovkou SDR 11/PN16 D 32 x 3,0 mm</t>
  </si>
  <si>
    <t>-550232698</t>
  </si>
  <si>
    <t>45,3</t>
  </si>
  <si>
    <t>2861359532</t>
  </si>
  <si>
    <t xml:space="preserve">potrubí  PE100  SDR 11 32x3,0 </t>
  </si>
  <si>
    <t>-1266046649</t>
  </si>
  <si>
    <t>871241221</t>
  </si>
  <si>
    <t>Montáž vodovodního potrubí z plastů v otevřeném výkopu z polyetylenu PE 100 svařovaných elektrotvarovkou SDR 17/PN10 D 90 x 5,4 mm</t>
  </si>
  <si>
    <t>755093538</t>
  </si>
  <si>
    <t>výkres D.5.2</t>
  </si>
  <si>
    <t>16*1,0</t>
  </si>
  <si>
    <t>28613129</t>
  </si>
  <si>
    <t>potrubí vodovodní PE100 PN 10 SDR17 6m 12m 100m 90x5,4mm</t>
  </si>
  <si>
    <t>1431540901</t>
  </si>
  <si>
    <t>871251221-R</t>
  </si>
  <si>
    <t>Provizorní zakrytí vrchu zemní soupravy uzávěru</t>
  </si>
  <si>
    <t>ks</t>
  </si>
  <si>
    <t>2047734662</t>
  </si>
  <si>
    <t>-např. sek PE 110 + záslepka</t>
  </si>
  <si>
    <t>891173111</t>
  </si>
  <si>
    <t>Montáž vodovodních armatur na potrubí ventilů hlavních pro přípojky DN 32</t>
  </si>
  <si>
    <t>-1805700126</t>
  </si>
  <si>
    <t>250005400016</t>
  </si>
  <si>
    <t>Domovní šoupátko 32/1 1/4“</t>
  </si>
  <si>
    <t>2122840356</t>
  </si>
  <si>
    <t>960113018004</t>
  </si>
  <si>
    <t>SOUPRAVA ZEMNÍ TELESKOPICKÁ DOM. ŠOUPÁTKA</t>
  </si>
  <si>
    <t>KS</t>
  </si>
  <si>
    <t>366235174</t>
  </si>
  <si>
    <t>891173111-R</t>
  </si>
  <si>
    <t>Montáž vodovodních armatur na potrubí propojení potrubí přípojky DN 32</t>
  </si>
  <si>
    <t>-473858565</t>
  </si>
  <si>
    <t>2.1.100.322</t>
  </si>
  <si>
    <t>Isiflo spojka přímá, rozměr 32x32</t>
  </si>
  <si>
    <t>-2117690476</t>
  </si>
  <si>
    <t>891181811</t>
  </si>
  <si>
    <t>Demontáž vodovodních armatur na potrubí šoupátek nebo klapek uzavíracích v otevřeném výkopu nebo v šachtách DN 40</t>
  </si>
  <si>
    <t>-1561067810</t>
  </si>
  <si>
    <t>Demontáž domovních šoupátek včetně zemních souprav a poklopů</t>
  </si>
  <si>
    <t>891241112</t>
  </si>
  <si>
    <t>Montáž vodovodních armatur na potrubí šoupátek nebo klapek uzavíracích v otevřeném výkopu nebo v šachtách s osazením zemní soupravy (bez poklopů) DN 80</t>
  </si>
  <si>
    <t>-958384184</t>
  </si>
  <si>
    <t>400108000016</t>
  </si>
  <si>
    <t>ŠOUPĚ PŘÍRUBOVÉ KRÁTKÉ E1 CZ 80</t>
  </si>
  <si>
    <t>-2005438328</t>
  </si>
  <si>
    <t>950108000003</t>
  </si>
  <si>
    <t>SOUPRAVA ZEMNÍ TELESKOPICKÁ E1/A-1,3 -1,8 65-80 E1/80 A (1,3-1,8m)</t>
  </si>
  <si>
    <t>-105980046</t>
  </si>
  <si>
    <t>891241811</t>
  </si>
  <si>
    <t>Demontáž vodovodních armatur na potrubí šoupátek nebo klapek uzavíracích v otevřeném výkopu nebo v šachtách DN 80</t>
  </si>
  <si>
    <t>-704340974</t>
  </si>
  <si>
    <t>891249111</t>
  </si>
  <si>
    <t>Montáž vodovodních armatur na potrubí navrtávacích pasů s ventilem Jt 1 MPa, na potrubí z trub litinových, ocelových nebo plastických hmot DN 80</t>
  </si>
  <si>
    <t>-961401985</t>
  </si>
  <si>
    <t>42271412</t>
  </si>
  <si>
    <t>pás navrtávací z tvárné litiny DN 80mm, rozsah (88-99), odbočky 1",5/4",6/4",2"</t>
  </si>
  <si>
    <t>-513891885</t>
  </si>
  <si>
    <t>892241111</t>
  </si>
  <si>
    <t>Tlakové zkoušky vodou na potrubí DN do 80</t>
  </si>
  <si>
    <t>520092060</t>
  </si>
  <si>
    <t>892271111</t>
  </si>
  <si>
    <t>Tlakové zkoušky vodou na potrubí DN 100 nebo 125</t>
  </si>
  <si>
    <t>521556980</t>
  </si>
  <si>
    <t>892273122</t>
  </si>
  <si>
    <t>Proplach a dezinfekce vodovodního potrubí DN od 80 do 125</t>
  </si>
  <si>
    <t>2060564939</t>
  </si>
  <si>
    <t>121,55+6,18</t>
  </si>
  <si>
    <t>892372111</t>
  </si>
  <si>
    <t>Tlakové zkoušky vodou zabezpečení konců potrubí při tlakových zkouškách DN do 300</t>
  </si>
  <si>
    <t>-129429857</t>
  </si>
  <si>
    <t>899401112</t>
  </si>
  <si>
    <t>Osazení poklopů litinových šoupátkových</t>
  </si>
  <si>
    <t>865377184</t>
  </si>
  <si>
    <t>16500000000325</t>
  </si>
  <si>
    <t xml:space="preserve">POKLOP </t>
  </si>
  <si>
    <t>-1577131392</t>
  </si>
  <si>
    <t>76</t>
  </si>
  <si>
    <t>37809370</t>
  </si>
  <si>
    <t>77</t>
  </si>
  <si>
    <t>899913103-R</t>
  </si>
  <si>
    <t>Příplatek za nerezové šrouby a bandáže přírubových spojů DN 80</t>
  </si>
  <si>
    <t>-340453937</t>
  </si>
  <si>
    <t>včetně materiálu</t>
  </si>
  <si>
    <t>78</t>
  </si>
  <si>
    <t>899913122-R</t>
  </si>
  <si>
    <t>Příplatek za nerezové šrouby a bandáže přírubových spojů DN 100</t>
  </si>
  <si>
    <t>1824019413</t>
  </si>
  <si>
    <t>79</t>
  </si>
  <si>
    <t>-1652858325</t>
  </si>
  <si>
    <t>202,768*0,384 "dle položky frézování živičného krytu tl. 150 mm</t>
  </si>
  <si>
    <t>80</t>
  </si>
  <si>
    <t>998273102</t>
  </si>
  <si>
    <t>Přesun hmot pro trubní vedení hloubené z trub litinových pro vodovody nebo kanalizace v otevřeném výkopu dopravní vzdálenost do 15 m</t>
  </si>
  <si>
    <t>-1146527608</t>
  </si>
  <si>
    <t>81</t>
  </si>
  <si>
    <t>8999905.R1</t>
  </si>
  <si>
    <t>Zkouška průchodnosti potrubí do DN 80</t>
  </si>
  <si>
    <t>262144</t>
  </si>
  <si>
    <t>-165601531</t>
  </si>
  <si>
    <t>82</t>
  </si>
  <si>
    <t>89991110.R</t>
  </si>
  <si>
    <t>Zkouška průchodnosti potrubí do DN 100</t>
  </si>
  <si>
    <t>2064004640</t>
  </si>
  <si>
    <t>83</t>
  </si>
  <si>
    <t>9000010.R</t>
  </si>
  <si>
    <t>Rozbor pitné vody dle vyhl.č.376/200 Sb.</t>
  </si>
  <si>
    <t>-232688552</t>
  </si>
  <si>
    <t>SO 02 - Ulice Pionýrů</t>
  </si>
  <si>
    <t>SO 2.1. - Stoka D</t>
  </si>
  <si>
    <t>1011223418</t>
  </si>
  <si>
    <t>79,86*1,25 "místní asf.</t>
  </si>
  <si>
    <t>116360826</t>
  </si>
  <si>
    <t>79,86*(1,25+2*0,25) "místní asf.</t>
  </si>
  <si>
    <t>563531417</t>
  </si>
  <si>
    <t>1176973139</t>
  </si>
  <si>
    <t>-2009286821</t>
  </si>
  <si>
    <t>výkres D.2.2</t>
  </si>
  <si>
    <t>5*1,25</t>
  </si>
  <si>
    <t>-1326911922</t>
  </si>
  <si>
    <t>6*1,25</t>
  </si>
  <si>
    <t>-1781476846</t>
  </si>
  <si>
    <t>4*1,25</t>
  </si>
  <si>
    <t>1863597284</t>
  </si>
  <si>
    <t>-1983773604</t>
  </si>
  <si>
    <t>(5+6+4)*2*0,5*1,25*3,92</t>
  </si>
  <si>
    <t>1803029709</t>
  </si>
  <si>
    <t>výkres D.2.2., D.4.1</t>
  </si>
  <si>
    <t>372,23</t>
  </si>
  <si>
    <t>-((90,36*PI*0,18*0,18)+(2*3,0*PI*0,62*0,62)) "odečet stávajícího potrubí a šachet</t>
  </si>
  <si>
    <t>90,36*1,25*0,1+90,36*0,35*0,1</t>
  </si>
  <si>
    <t>-558588354</t>
  </si>
  <si>
    <t>370,245*0,3 'Přepočtené koeficientem množství</t>
  </si>
  <si>
    <t>151811132</t>
  </si>
  <si>
    <t>Zřízení pažicích boxů pro pažení a rozepření stěn rýh podzemního vedení hloubka výkopu do 4 m, šířka přes 1,2 do 2,5 m</t>
  </si>
  <si>
    <t>-1704434376</t>
  </si>
  <si>
    <t>-1581684349</t>
  </si>
  <si>
    <t>366,64</t>
  </si>
  <si>
    <t>151811232</t>
  </si>
  <si>
    <t>Odstranění pažicích boxů pro pažení a rozepření stěn rýh podzemního vedení hloubka výkopu do 4 m, šířka přes 1,2 do 2,5 m</t>
  </si>
  <si>
    <t>-289528069</t>
  </si>
  <si>
    <t>1310576365</t>
  </si>
  <si>
    <t>366,64 "dle pol. osazení</t>
  </si>
  <si>
    <t>161101102</t>
  </si>
  <si>
    <t>Svislé přemístění výkopku  bez naložení do dopravní nádoby avšak s vyprázdněním dopravní nádoby na hromadu nebo do dopravního prostředku z horniny tř. 1 až 4, při hloubce výkopu přes 2,5 do 4 m</t>
  </si>
  <si>
    <t>1027713152</t>
  </si>
  <si>
    <t>dle položek hloubení rýh tř. 2-4</t>
  </si>
  <si>
    <t>370,245*0,55</t>
  </si>
  <si>
    <t>1567437573</t>
  </si>
  <si>
    <t>79,86*1,25*0,45 "podkladní vrstvy komunikace pro provizorní povrch</t>
  </si>
  <si>
    <t>1165682225</t>
  </si>
  <si>
    <t>370,245</t>
  </si>
  <si>
    <t>1752352331</t>
  </si>
  <si>
    <t>290,36 "náhrada zeminou vhodnou ke zhut.,případně kam. drc. frakce 0-63</t>
  </si>
  <si>
    <t>544126943</t>
  </si>
  <si>
    <t>290,36*2,0</t>
  </si>
  <si>
    <t>-2015924923</t>
  </si>
  <si>
    <t>54,85</t>
  </si>
  <si>
    <t>-10,616 "sedlové lože</t>
  </si>
  <si>
    <t>807492460</t>
  </si>
  <si>
    <t>44,234*2 'Přepočtené koeficientem množství</t>
  </si>
  <si>
    <t>-1538462132</t>
  </si>
  <si>
    <t>832923158</t>
  </si>
  <si>
    <t>1642756339</t>
  </si>
  <si>
    <t>21,0+13,25</t>
  </si>
  <si>
    <t>-1673763135</t>
  </si>
  <si>
    <t>34,25*0,02</t>
  </si>
  <si>
    <t>-1860132121</t>
  </si>
  <si>
    <t>-414818980</t>
  </si>
  <si>
    <t>90,36 "dle tabulky kubatur</t>
  </si>
  <si>
    <t>303054991</t>
  </si>
  <si>
    <t>(PI*90,36*(0,18*0,18-0,15*0,15)) "potrubí DN 300</t>
  </si>
  <si>
    <t>2*((PI*0,62*0,62*0,3)+(PI*3,92*(0,62*0,62-0,5*0,5))) "šachty</t>
  </si>
  <si>
    <t>1805890319</t>
  </si>
  <si>
    <t>-635071173</t>
  </si>
  <si>
    <t>-999843505</t>
  </si>
  <si>
    <t>1+3+1</t>
  </si>
  <si>
    <t>776078983</t>
  </si>
  <si>
    <t>-1327501977</t>
  </si>
  <si>
    <t>-776815564</t>
  </si>
  <si>
    <t>1507902789</t>
  </si>
  <si>
    <t>výkres D.4.2.a</t>
  </si>
  <si>
    <t>9,75 "pod potrubí</t>
  </si>
  <si>
    <t>výkres D.3.2.</t>
  </si>
  <si>
    <t>-492450168</t>
  </si>
  <si>
    <t>výkres D.3.1.1.</t>
  </si>
  <si>
    <t>(90,36-2*1,0-4*0,6)*(0,25+0,25)*0,13</t>
  </si>
  <si>
    <t>-1587195030</t>
  </si>
  <si>
    <t>79,86*1,25</t>
  </si>
  <si>
    <t>-444390392</t>
  </si>
  <si>
    <t>1202398554</t>
  </si>
  <si>
    <t>79,86*(1,25+2*0,25)</t>
  </si>
  <si>
    <t>920751510</t>
  </si>
  <si>
    <t>-272025398</t>
  </si>
  <si>
    <t>-1580923598</t>
  </si>
  <si>
    <t>-472755632</t>
  </si>
  <si>
    <t>90,36</t>
  </si>
  <si>
    <t>4086547</t>
  </si>
  <si>
    <t>88,36-(4*0,6)</t>
  </si>
  <si>
    <t>1195297088</t>
  </si>
  <si>
    <t>3*12</t>
  </si>
  <si>
    <t>-208075746</t>
  </si>
  <si>
    <t>461319308</t>
  </si>
  <si>
    <t>206121500</t>
  </si>
  <si>
    <t>-980681521</t>
  </si>
  <si>
    <t>výkres výkres D.4.3.a</t>
  </si>
  <si>
    <t>-1496351356</t>
  </si>
  <si>
    <t>-871660579</t>
  </si>
  <si>
    <t>-220274538</t>
  </si>
  <si>
    <t>545381518</t>
  </si>
  <si>
    <t>-119011915</t>
  </si>
  <si>
    <t>výkres D.2.4</t>
  </si>
  <si>
    <t>-1743960504</t>
  </si>
  <si>
    <t>2+3</t>
  </si>
  <si>
    <t>2063798756</t>
  </si>
  <si>
    <t>1493779731</t>
  </si>
  <si>
    <t>-49485690</t>
  </si>
  <si>
    <t>580202186</t>
  </si>
  <si>
    <t>-19798211</t>
  </si>
  <si>
    <t>2145874150</t>
  </si>
  <si>
    <t>1664226115</t>
  </si>
  <si>
    <t>926202957</t>
  </si>
  <si>
    <t>223800289</t>
  </si>
  <si>
    <t>1159004912</t>
  </si>
  <si>
    <t>-1815995329</t>
  </si>
  <si>
    <t>88,36</t>
  </si>
  <si>
    <t>-1066965534</t>
  </si>
  <si>
    <t>111851816</t>
  </si>
  <si>
    <t>0,25 "do stávající spojné šachty</t>
  </si>
  <si>
    <t>427328082</t>
  </si>
  <si>
    <t>6,845*2,2 "dle položky bourání stoky</t>
  </si>
  <si>
    <t>600735502</t>
  </si>
  <si>
    <t>-1736260255</t>
  </si>
  <si>
    <t>-138750399</t>
  </si>
  <si>
    <t>-1655212068</t>
  </si>
  <si>
    <t>SO 2.3.1. - Vodovodní řad 7</t>
  </si>
  <si>
    <t>1022956223</t>
  </si>
  <si>
    <t>125,70*1,1"místní asf.</t>
  </si>
  <si>
    <t>624368019</t>
  </si>
  <si>
    <t>125,70*(1,1+0,25+0,25) "místní asf</t>
  </si>
  <si>
    <t>1383000116</t>
  </si>
  <si>
    <t>2*1,0</t>
  </si>
  <si>
    <t>1423919008</t>
  </si>
  <si>
    <t>-1402189036</t>
  </si>
  <si>
    <t>7*1,10</t>
  </si>
  <si>
    <t>157834834</t>
  </si>
  <si>
    <t>6*1,10</t>
  </si>
  <si>
    <t>-1693691640</t>
  </si>
  <si>
    <t>1,06*1,10*0,2</t>
  </si>
  <si>
    <t>178315177</t>
  </si>
  <si>
    <t>(6+7)*2*0,5*1,10*1,85</t>
  </si>
  <si>
    <t>-4525127</t>
  </si>
  <si>
    <t>203,47 "celkový výkop</t>
  </si>
  <si>
    <t>126,76*1,10*0,1+126,76*0,35*0,1</t>
  </si>
  <si>
    <t>1843742287</t>
  </si>
  <si>
    <t>221,85*0,3 'Přepočtené koeficientem množství</t>
  </si>
  <si>
    <t>-565335444</t>
  </si>
  <si>
    <t>480,99</t>
  </si>
  <si>
    <t>579775855</t>
  </si>
  <si>
    <t>480,99 "dle pol. osazení</t>
  </si>
  <si>
    <t>-1126856828</t>
  </si>
  <si>
    <t>221,85*0,5</t>
  </si>
  <si>
    <t>-702293877</t>
  </si>
  <si>
    <t>125,7*1,1*0,45 "podkladní vrstvy komunikace pro provizorní povrch</t>
  </si>
  <si>
    <t>1136285952</t>
  </si>
  <si>
    <t>221,85</t>
  </si>
  <si>
    <t>-1890815805</t>
  </si>
  <si>
    <t>150,24 "náhrada zeminou vhodnou ke zhut.,případně kam. drc. frakce 0-63</t>
  </si>
  <si>
    <t>1,6*1,6*1,8 "zasypání šachty AŠ 33</t>
  </si>
  <si>
    <t>1047761871</t>
  </si>
  <si>
    <t>154,848*2,0</t>
  </si>
  <si>
    <t>1682446868</t>
  </si>
  <si>
    <t>31,62</t>
  </si>
  <si>
    <t>-1959335193</t>
  </si>
  <si>
    <t>31,62*2 'Přepočtené koeficientem množství</t>
  </si>
  <si>
    <t>-2023946652</t>
  </si>
  <si>
    <t>1,06*2,0</t>
  </si>
  <si>
    <t>-1923442183</t>
  </si>
  <si>
    <t>1,06*1,10</t>
  </si>
  <si>
    <t>-1061437851</t>
  </si>
  <si>
    <t>2,12+1,166</t>
  </si>
  <si>
    <t>1013701093</t>
  </si>
  <si>
    <t>3,286*0,02</t>
  </si>
  <si>
    <t>-1539251058</t>
  </si>
  <si>
    <t>-1379870634</t>
  </si>
  <si>
    <t>126,76</t>
  </si>
  <si>
    <t>-971604524</t>
  </si>
  <si>
    <t>20,92</t>
  </si>
  <si>
    <t>-217959577</t>
  </si>
  <si>
    <t>1652059424</t>
  </si>
  <si>
    <t>-1281819126</t>
  </si>
  <si>
    <t>výkres D.6.2</t>
  </si>
  <si>
    <t>-1821424004</t>
  </si>
  <si>
    <t>125,70*1,1</t>
  </si>
  <si>
    <t>-1907232570</t>
  </si>
  <si>
    <t>-338600726</t>
  </si>
  <si>
    <t>125,70*(1,1+2*0,25)</t>
  </si>
  <si>
    <t>850311811</t>
  </si>
  <si>
    <t>Bourání stávajícího potrubí z trub litinových hrdlových nebo přírubových v otevřeném výkopu DN do 150</t>
  </si>
  <si>
    <t>319113241</t>
  </si>
  <si>
    <t>40,0 "DN 80</t>
  </si>
  <si>
    <t>5,02 "DN 100</t>
  </si>
  <si>
    <t>-2101955022</t>
  </si>
  <si>
    <t>121,88</t>
  </si>
  <si>
    <t>574515679</t>
  </si>
  <si>
    <t>-475281143</t>
  </si>
  <si>
    <t>5,02</t>
  </si>
  <si>
    <t>1472248870</t>
  </si>
  <si>
    <t>-1593530832</t>
  </si>
  <si>
    <t>-451782186</t>
  </si>
  <si>
    <t>-87358177</t>
  </si>
  <si>
    <t>1307310504</t>
  </si>
  <si>
    <t>-1660445010</t>
  </si>
  <si>
    <t>1280700934</t>
  </si>
  <si>
    <t>-2108417627</t>
  </si>
  <si>
    <t>1818909082</t>
  </si>
  <si>
    <t>249842272</t>
  </si>
  <si>
    <t>509085234</t>
  </si>
  <si>
    <t>-2101289859</t>
  </si>
  <si>
    <t>29196944</t>
  </si>
  <si>
    <t>798110355</t>
  </si>
  <si>
    <t>38,8</t>
  </si>
  <si>
    <t>1156491582</t>
  </si>
  <si>
    <t>-723951472</t>
  </si>
  <si>
    <t>15*1,0</t>
  </si>
  <si>
    <t>575576783</t>
  </si>
  <si>
    <t>CS ÚRS 2018 01</t>
  </si>
  <si>
    <t>1552735281</t>
  </si>
  <si>
    <t>890311851</t>
  </si>
  <si>
    <t>Bourání šachet strojně velikosti obestavěného prostoru do 1,5 m3 ze železobetonu</t>
  </si>
  <si>
    <t>1695499328</t>
  </si>
  <si>
    <t>Poznámka k položce:_x000D_
hmotnost sutě 1,92 t/m3</t>
  </si>
  <si>
    <t>AŠ 33</t>
  </si>
  <si>
    <t>2,0*2,0*0,2</t>
  </si>
  <si>
    <t>4*2,0*0,2*0,7</t>
  </si>
  <si>
    <t>2*0,5*0,2*1,5</t>
  </si>
  <si>
    <t>-1248166519</t>
  </si>
  <si>
    <t>1088721966</t>
  </si>
  <si>
    <t>1125027313</t>
  </si>
  <si>
    <t>Montáž vodovodních armatur na potrubí propojen potrubí přípojky DN 32</t>
  </si>
  <si>
    <t>-1930120596</t>
  </si>
  <si>
    <t>-1496198253</t>
  </si>
  <si>
    <t>878650851</t>
  </si>
  <si>
    <t>240899459</t>
  </si>
  <si>
    <t>277510203</t>
  </si>
  <si>
    <t>288032836</t>
  </si>
  <si>
    <t>891241821</t>
  </si>
  <si>
    <t>Demontáž vodovodních armatur na potrubí šoupátek nebo klapek uzavíracích v šachtách s ručním kolečkem DN 80</t>
  </si>
  <si>
    <t>1897684101</t>
  </si>
  <si>
    <t>demontáž stávajícího hydrantu a šoupěte</t>
  </si>
  <si>
    <t>1+1</t>
  </si>
  <si>
    <t>-1221886699</t>
  </si>
  <si>
    <t>1775874053</t>
  </si>
  <si>
    <t>1979309792</t>
  </si>
  <si>
    <t>-1221713062</t>
  </si>
  <si>
    <t>2056714801</t>
  </si>
  <si>
    <t>121,88+5,02</t>
  </si>
  <si>
    <t>-2073342033</t>
  </si>
  <si>
    <t>1148366273</t>
  </si>
  <si>
    <t>1289602848</t>
  </si>
  <si>
    <t>1885326870</t>
  </si>
  <si>
    <t>126,9</t>
  </si>
  <si>
    <t>-651647847</t>
  </si>
  <si>
    <t>218986205</t>
  </si>
  <si>
    <t>1019422326</t>
  </si>
  <si>
    <t>2,22*1,92 "dle položky bourání šachet</t>
  </si>
  <si>
    <t>-1624285747</t>
  </si>
  <si>
    <t>1923564827</t>
  </si>
  <si>
    <t>443276916</t>
  </si>
  <si>
    <t>-1503314668</t>
  </si>
  <si>
    <t>OST 0924</t>
  </si>
  <si>
    <t>Provizorní vedení pitného vodovodu z PE100  D40</t>
  </si>
  <si>
    <t>-68834387</t>
  </si>
  <si>
    <t>montáž a demontáž, včetně materiálu - potrubí, elektrokolena, elektrospojky, ....</t>
  </si>
  <si>
    <t>39,0</t>
  </si>
  <si>
    <t>84</t>
  </si>
  <si>
    <t>OST 093</t>
  </si>
  <si>
    <t>Provizorní vedení pitného vodovodu z PE100  D32</t>
  </si>
  <si>
    <t>1407589359</t>
  </si>
  <si>
    <t>15,0</t>
  </si>
  <si>
    <t>85</t>
  </si>
  <si>
    <t>OST 094</t>
  </si>
  <si>
    <t>Propojení PE32 se stávající vodovodní přípojkou spojkou isiflo nebo obdobně</t>
  </si>
  <si>
    <t>-1741477689</t>
  </si>
  <si>
    <t>86</t>
  </si>
  <si>
    <t>OST 095</t>
  </si>
  <si>
    <t xml:space="preserve">Domovní šoupátko na provizorní přípojce DN 25 </t>
  </si>
  <si>
    <t>-1508448267</t>
  </si>
  <si>
    <t>montáž a demontáž včetně materiálu</t>
  </si>
  <si>
    <t>87</t>
  </si>
  <si>
    <t>OST 0964</t>
  </si>
  <si>
    <t xml:space="preserve">Propojení provizorního vodovodu D40 na stávající vodovodní řad </t>
  </si>
  <si>
    <t>-778195262</t>
  </si>
  <si>
    <t>montáž a demontáž propojení provizorního vodovodu D40 na stávající vodovodní řad</t>
  </si>
  <si>
    <t xml:space="preserve">(např. příruba DN100 s vnitřném závitem 2"+ vložka PE/mosaz 2"/40 ) včetně prací na přerušení stávajícího potrubí </t>
  </si>
  <si>
    <t>88</t>
  </si>
  <si>
    <t>OST 097</t>
  </si>
  <si>
    <t xml:space="preserve">Krácený rozbor vody z provizorního vodovodu </t>
  </si>
  <si>
    <t>1195830526</t>
  </si>
  <si>
    <t>89</t>
  </si>
  <si>
    <t>OST 098</t>
  </si>
  <si>
    <t xml:space="preserve">Průzkum napojených nemovotostí před zhotovením provizorního vodovodu </t>
  </si>
  <si>
    <t>-951366667</t>
  </si>
  <si>
    <t>90</t>
  </si>
  <si>
    <t>OST 099</t>
  </si>
  <si>
    <t xml:space="preserve">Ruční výkop pro napojení provizorního vodovodu v hor.tř.3 vč . vodorovného přesunu do 50 m </t>
  </si>
  <si>
    <t>-991462557</t>
  </si>
  <si>
    <t>včetně zpětného zahrnutí výkopu vytěženou zeminou</t>
  </si>
  <si>
    <t>5,0</t>
  </si>
  <si>
    <t>SO 03 - Brigádnická</t>
  </si>
  <si>
    <t>SO 3.1. - Lokální opravy kanalizačních řadů</t>
  </si>
  <si>
    <t>-1601322225</t>
  </si>
  <si>
    <t>výměna poklopů, K 87, 88</t>
  </si>
  <si>
    <t xml:space="preserve">2*1,2*1,2 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</si>
  <si>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</si>
  <si>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</si>
  <si>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-1119125252</t>
  </si>
  <si>
    <t>Poznámka k položce:_x000D_
hmotnost sutě 0,22 t/m2</t>
  </si>
  <si>
    <t>výměna poklopů</t>
  </si>
  <si>
    <t>-1703941477</t>
  </si>
  <si>
    <t>výkres  D.4.1</t>
  </si>
  <si>
    <t>výměna konusu a poklopu, K 87, 88</t>
  </si>
  <si>
    <t>2*1,8*1,8*0,6</t>
  </si>
  <si>
    <t>-2*PI*0,5*0,5*0,6</t>
  </si>
  <si>
    <t>Mezisoučet</t>
  </si>
  <si>
    <t>-986117903</t>
  </si>
  <si>
    <t>2,946*0,3 'Přepočtené koeficientem množství</t>
  </si>
  <si>
    <t>1685581963</t>
  </si>
  <si>
    <t>2*1,8*1,8*0,25</t>
  </si>
  <si>
    <t>-1132122311</t>
  </si>
  <si>
    <t>2,946</t>
  </si>
  <si>
    <t>-447088079</t>
  </si>
  <si>
    <t>náhrada zeminou vhodnou ke zhut.,případně kam. drc. frakce 0-63</t>
  </si>
  <si>
    <t>2,946 "okolo konusu, K87, K88</t>
  </si>
  <si>
    <t>-816676159</t>
  </si>
  <si>
    <t>2,946*2,0</t>
  </si>
  <si>
    <t>1034417884</t>
  </si>
  <si>
    <t xml:space="preserve">vybourání stávajícího potrubí </t>
  </si>
  <si>
    <t>stávající konusy</t>
  </si>
  <si>
    <t>2*(PI*0,6*(0,52*0,52-0,4*0,4)) "K87, K88</t>
  </si>
  <si>
    <t>-1557586987</t>
  </si>
  <si>
    <t>-160466055</t>
  </si>
  <si>
    <t>-1984910180</t>
  </si>
  <si>
    <t>1985070744</t>
  </si>
  <si>
    <t xml:space="preserve">2*1,8*1,8 </t>
  </si>
  <si>
    <t>-2060544481</t>
  </si>
  <si>
    <t>577583830</t>
  </si>
  <si>
    <t>758503974</t>
  </si>
  <si>
    <t>K87, 88</t>
  </si>
  <si>
    <t>1291685245</t>
  </si>
  <si>
    <t>1293919874</t>
  </si>
  <si>
    <t>K87, K88</t>
  </si>
  <si>
    <t>1100743457</t>
  </si>
  <si>
    <t>899302811</t>
  </si>
  <si>
    <t>Demontáž poklopů betonových a železobetonových včetně rámu, hmotnosti jednotlivě přes 50 do 100 kg</t>
  </si>
  <si>
    <t>-1427412814</t>
  </si>
  <si>
    <t>919735112</t>
  </si>
  <si>
    <t>Řezání stávajícího živičného krytu nebo podkladu  hloubky přes 50 do 100 mm</t>
  </si>
  <si>
    <t>-779570265</t>
  </si>
  <si>
    <t>2*4*1,8 "výměna poklopů</t>
  </si>
  <si>
    <t>298687472</t>
  </si>
  <si>
    <t>0,416*2,2 "dle položky bourání stoky</t>
  </si>
  <si>
    <t>998274101</t>
  </si>
  <si>
    <t>Přesun hmot pro trubní vedení hloubené z trub betonových nebo železobetonových pro vodovody nebo kanalizace v otevřeném výkopu dopravní vzdálenost do 15 m</t>
  </si>
  <si>
    <t>1977436598</t>
  </si>
  <si>
    <t>R001</t>
  </si>
  <si>
    <t>Čištění kanalizace</t>
  </si>
  <si>
    <t>h</t>
  </si>
  <si>
    <t>-641496780</t>
  </si>
  <si>
    <t>2116449384</t>
  </si>
  <si>
    <t>-1831903227</t>
  </si>
  <si>
    <t>RK11</t>
  </si>
  <si>
    <t>Čištění a frézování nerovností, utěsnění rychletuhnoucí sanační hmotou pomocí pakru</t>
  </si>
  <si>
    <t>-1681093494</t>
  </si>
  <si>
    <t>K11</t>
  </si>
  <si>
    <t>RK12</t>
  </si>
  <si>
    <t>Provedení robotických úprav vnitřního povrchu (řezání, vrtání, broušení), injektáž sanační maltou</t>
  </si>
  <si>
    <t>-773270125</t>
  </si>
  <si>
    <t>K12</t>
  </si>
  <si>
    <t>RK13</t>
  </si>
  <si>
    <t>Frézování kořenů, utěsnění spojů injektáží cementopolymerní hmotou</t>
  </si>
  <si>
    <t>1421238747</t>
  </si>
  <si>
    <t>K13</t>
  </si>
  <si>
    <t>RK14</t>
  </si>
  <si>
    <t>Vyčištění poškozeného potrubí, vyplnění chybějící části potrubí injektáží cementopolymerní hmotou pomocí pakru</t>
  </si>
  <si>
    <t>1442746002</t>
  </si>
  <si>
    <t>K14, K15</t>
  </si>
  <si>
    <t>RK87</t>
  </si>
  <si>
    <t>-131627547</t>
  </si>
  <si>
    <t>K 87, K 88</t>
  </si>
  <si>
    <t>SO 3.2. - Vodovodní řad 8</t>
  </si>
  <si>
    <t>-1319966150</t>
  </si>
  <si>
    <t>125,15*1,1"místní asf</t>
  </si>
  <si>
    <t>-2057328179</t>
  </si>
  <si>
    <t>125,15*(1,1+0,25+0,25) "místní asf</t>
  </si>
  <si>
    <t>472958140</t>
  </si>
  <si>
    <t>-1294235941</t>
  </si>
  <si>
    <t>1142094522</t>
  </si>
  <si>
    <t>výkres D.3.3</t>
  </si>
  <si>
    <t>9*1,10</t>
  </si>
  <si>
    <t>582919293</t>
  </si>
  <si>
    <t>5*1,10</t>
  </si>
  <si>
    <t>-1149162943</t>
  </si>
  <si>
    <t>(9+5)*2*0,5*1,10*1,93</t>
  </si>
  <si>
    <t>1304863249</t>
  </si>
  <si>
    <t>204,53 "celkový výkop</t>
  </si>
  <si>
    <t>125,15*1,10*0,1+125,15*0,35*0,1</t>
  </si>
  <si>
    <t>59744612</t>
  </si>
  <si>
    <t>222,677*0,3 'Přepočtené koeficientem množství</t>
  </si>
  <si>
    <t>1963924813</t>
  </si>
  <si>
    <t>482,01</t>
  </si>
  <si>
    <t>-672200568</t>
  </si>
  <si>
    <t>482,01 "dle pol. osazení</t>
  </si>
  <si>
    <t>-1845463954</t>
  </si>
  <si>
    <t>222,677*0,5</t>
  </si>
  <si>
    <t>-1378946043</t>
  </si>
  <si>
    <t>125,15*1,1*0,45 "podkladní vrstvy komunikace pro provizorní povrch</t>
  </si>
  <si>
    <t>187555069</t>
  </si>
  <si>
    <t>222,677</t>
  </si>
  <si>
    <t>1279201223</t>
  </si>
  <si>
    <t>152,22 "náhrada zeminou vhodnou ke zhut.,případně kam. drc. frakce 0-63</t>
  </si>
  <si>
    <t>785155487</t>
  </si>
  <si>
    <t>152,222*2,0</t>
  </si>
  <si>
    <t>-1878375349</t>
  </si>
  <si>
    <t>31,03</t>
  </si>
  <si>
    <t>-1328084627</t>
  </si>
  <si>
    <t>31,03*2 'Přepočtené koeficientem množství</t>
  </si>
  <si>
    <t>1219681871</t>
  </si>
  <si>
    <t>424333398</t>
  </si>
  <si>
    <t>125,15</t>
  </si>
  <si>
    <t>-1209707468</t>
  </si>
  <si>
    <t>20,65</t>
  </si>
  <si>
    <t>478832889</t>
  </si>
  <si>
    <t>842705374</t>
  </si>
  <si>
    <t>1160494872</t>
  </si>
  <si>
    <t>výkres D.6.3</t>
  </si>
  <si>
    <t>-338699701</t>
  </si>
  <si>
    <t>125,15*1,1</t>
  </si>
  <si>
    <t>203811238</t>
  </si>
  <si>
    <t>-464071528</t>
  </si>
  <si>
    <t>125,15*(1,1+2*0,25)</t>
  </si>
  <si>
    <t>743396258</t>
  </si>
  <si>
    <t>121,34</t>
  </si>
  <si>
    <t>-1842846487</t>
  </si>
  <si>
    <t>221117270</t>
  </si>
  <si>
    <t>3,81</t>
  </si>
  <si>
    <t>1820240839</t>
  </si>
  <si>
    <t>-1713895563</t>
  </si>
  <si>
    <t>1400450035</t>
  </si>
  <si>
    <t>567962346</t>
  </si>
  <si>
    <t>354876866</t>
  </si>
  <si>
    <t>37251202</t>
  </si>
  <si>
    <t>1638359524</t>
  </si>
  <si>
    <t>-103230401</t>
  </si>
  <si>
    <t>-426264745</t>
  </si>
  <si>
    <t>-1195656914</t>
  </si>
  <si>
    <t>106974496</t>
  </si>
  <si>
    <t>-1038350497</t>
  </si>
  <si>
    <t>-1047512830</t>
  </si>
  <si>
    <t>17068565</t>
  </si>
  <si>
    <t>1915167278</t>
  </si>
  <si>
    <t>32,3</t>
  </si>
  <si>
    <t>-1280703456</t>
  </si>
  <si>
    <t>-1981336218</t>
  </si>
  <si>
    <t>12*1,0</t>
  </si>
  <si>
    <t>715602620</t>
  </si>
  <si>
    <t>488444770</t>
  </si>
  <si>
    <t>-2137131873</t>
  </si>
  <si>
    <t>1878865079</t>
  </si>
  <si>
    <t>-1643123253</t>
  </si>
  <si>
    <t>960005520</t>
  </si>
  <si>
    <t>-1857424133</t>
  </si>
  <si>
    <t>-863032195</t>
  </si>
  <si>
    <t>1615854630</t>
  </si>
  <si>
    <t>-661541417</t>
  </si>
  <si>
    <t>1106187438</t>
  </si>
  <si>
    <t>-641371310</t>
  </si>
  <si>
    <t>-1138028056</t>
  </si>
  <si>
    <t>7725414</t>
  </si>
  <si>
    <t>-1561888375</t>
  </si>
  <si>
    <t>-491978284</t>
  </si>
  <si>
    <t>731948000</t>
  </si>
  <si>
    <t>121,34+3,81</t>
  </si>
  <si>
    <t>-1884583986</t>
  </si>
  <si>
    <t>-799017861</t>
  </si>
  <si>
    <t>-1829423579</t>
  </si>
  <si>
    <t>959441676</t>
  </si>
  <si>
    <t>-109674256</t>
  </si>
  <si>
    <t>-737172017</t>
  </si>
  <si>
    <t>-994054793</t>
  </si>
  <si>
    <t>-1951005706</t>
  </si>
  <si>
    <t>-966463668</t>
  </si>
  <si>
    <t>-1626886183</t>
  </si>
  <si>
    <t>SO 05 - Ulice Tyršova</t>
  </si>
  <si>
    <t>SO 5.1. - Lokální opravy kanalizačních řadů</t>
  </si>
  <si>
    <t>-1841635399</t>
  </si>
  <si>
    <t>R0012</t>
  </si>
  <si>
    <t>Zaslepení stoky těsnícím vakem DN 400 na dobu cca 20 dnů</t>
  </si>
  <si>
    <t>755164120</t>
  </si>
  <si>
    <t>1327385633</t>
  </si>
  <si>
    <t>RK43</t>
  </si>
  <si>
    <t>Oprava potrubí v otevřeném výkopu BT DN 500 včetně odstranění odkalovacího potrubí</t>
  </si>
  <si>
    <t>183934823</t>
  </si>
  <si>
    <t xml:space="preserve">včetně odstranění komunikací, zemních prací a materiálu, hloubka dna potrubí pod komunikací 2,2 m, obsyp pískem, </t>
  </si>
  <si>
    <t>betonové deska a sedlo pod potrubí, zásyp náhradní zeminou, oprava komunikace štěrk 25 cm + recyklát, likvidace odpadu</t>
  </si>
  <si>
    <t>včetně zemních prací a materiálu</t>
  </si>
  <si>
    <t>RK45</t>
  </si>
  <si>
    <t>1920874931</t>
  </si>
  <si>
    <t>K45,K 48, K49, K50, K51, K53, K61, K73</t>
  </si>
  <si>
    <t>RK46</t>
  </si>
  <si>
    <t>Oprava potrubí otevřeným výkopem BT DN 500</t>
  </si>
  <si>
    <t>-1390150117</t>
  </si>
  <si>
    <t>K 46, K47, K52</t>
  </si>
  <si>
    <t xml:space="preserve">včetně odstranění komunikací, zemních prací a materiálu, hloubka dna potrubí pod komunikací 2,5 m, obsyp pískem, </t>
  </si>
  <si>
    <t xml:space="preserve">betonové deska a sedlo pod potrubí, zásyp náhradní zeminou, oprava komunikace štěrk 25 cm + recyklát, likvidace odpadu, </t>
  </si>
  <si>
    <t xml:space="preserve">vyměnit porušené potrubí za nové z betonu DN 500 délky 2,5 m ; napojení potrubí bude provedeno 2 ks pružných spojek ze </t>
  </si>
  <si>
    <t>syntetické pryže s nerezovým stahovacím prstencem nerezovými utahovacími pásky</t>
  </si>
  <si>
    <t>RK54</t>
  </si>
  <si>
    <t>Oprava pomocí vložky z korozivzdorné oceli opatřené zámky se zářezy  DN 400</t>
  </si>
  <si>
    <t>-522531604</t>
  </si>
  <si>
    <t>K54, K57</t>
  </si>
  <si>
    <t xml:space="preserve">- oprava pomocí vložky z korozivzdorné oceli opatřené zámky se zářezy </t>
  </si>
  <si>
    <t>- osazená pomocí nahustitelného pakru za dohledu kamery a opatřená na rubu celoplošně</t>
  </si>
  <si>
    <t>dvoukomponentní pryskyřicí pro fixaci vložky k sanovanému potrubí</t>
  </si>
  <si>
    <t>- délka vložky 80 cm, tl. 0,8 mm</t>
  </si>
  <si>
    <t>RK55</t>
  </si>
  <si>
    <t>Oprava potrubí otevřeným výkopem BT DN 400</t>
  </si>
  <si>
    <t>1171911578</t>
  </si>
  <si>
    <t>K 55</t>
  </si>
  <si>
    <t xml:space="preserve">včetně odstranění komunikací, zemních prací a materiálu, hloubka dna potrubí pod komunikací 3,7 m, obsyp pískem, </t>
  </si>
  <si>
    <t>betonové deska a sedlo pod potrubí, zásyp náhradní zemonou, oprava komunikace štěrk 25 cm + recyklát, likvidace</t>
  </si>
  <si>
    <t>odpadu, vyměnit porušené potrubí za nové z betonu DN 400 délky 2,5 m ; napojení potrubí bude provedeno 2 ks pružných</t>
  </si>
  <si>
    <t>spojek ze syntetické pryže s nerezovým stahovacím prstencem nerezovými utahovacími pásky</t>
  </si>
  <si>
    <t>RK131</t>
  </si>
  <si>
    <t>Oprava vyplněním injektážní cemento-polymerní hmotou s pomocí pakru</t>
  </si>
  <si>
    <t>92902244</t>
  </si>
  <si>
    <t>K131, K 58, K62, K69</t>
  </si>
  <si>
    <t>RK60</t>
  </si>
  <si>
    <t>Oprava potrubí otevřeným výkopem KT DN 300</t>
  </si>
  <si>
    <t>-67552910</t>
  </si>
  <si>
    <t>K60, a společně K64, K65, K66, K67</t>
  </si>
  <si>
    <t xml:space="preserve">včetně odstranění komunikací, zemních prací a materiálu, hloubka dna potrubí pod komunikací 4,0 m, obsyp pískem, </t>
  </si>
  <si>
    <t xml:space="preserve">betonové deska a sedlo pod potrubí, zásyp náhradní zemonou, oprava komunikace štěrk 25 cm + recyklát, likvidace </t>
  </si>
  <si>
    <t xml:space="preserve">odpadu, vyměnit porušené potrubí za nové z betonu DN 300 délky 5 m ; napojení potrubí bude provedeno 2 ks pružných </t>
  </si>
  <si>
    <t>RK70</t>
  </si>
  <si>
    <t>Oprava potrubí otevřeným výkopem včetně vsazení nové odbočky KT DN 300</t>
  </si>
  <si>
    <t>-1121006282</t>
  </si>
  <si>
    <t>K70, K72</t>
  </si>
  <si>
    <t xml:space="preserve">včetně odstranění komunikací, zemních prací a materiálu, hloubka dna potrubí pod komunikací 3,6 m, obsyp pískem, </t>
  </si>
  <si>
    <t xml:space="preserve">- odstranit stávající odbočku a část přípojky </t>
  </si>
  <si>
    <t>-  vsadit novou odbočku KT DN 300, napojení na stávající potrubí stoky 2 ks pryžových spojek s nerezovými pásky DN</t>
  </si>
  <si>
    <t>300 a na potrubí přípojky DN 200 1 ks pryž.spojky</t>
  </si>
  <si>
    <t>- přerušení potrubí řezem</t>
  </si>
  <si>
    <t>RK71</t>
  </si>
  <si>
    <t>Oprava pomocí vložky z korozivzdorné oceli opatřené zámky se zářezy  DN 300</t>
  </si>
  <si>
    <t>338984987</t>
  </si>
  <si>
    <t>K71</t>
  </si>
  <si>
    <t>RK114</t>
  </si>
  <si>
    <t>Výměna poklopu, konusu a skruží</t>
  </si>
  <si>
    <t>-2102588928</t>
  </si>
  <si>
    <t>K 114</t>
  </si>
  <si>
    <t xml:space="preserve">včetně odstranění komunikací, zemních prací a materiálu, hloubka výkopu 1,8 m,zásyp, zýsyp náhradní zeminou, oprava </t>
  </si>
  <si>
    <t>komunikace štěrk 25 cm + recyklát, likvidace odpadu</t>
  </si>
  <si>
    <t>- vyměnit poklop (samonivelační)</t>
  </si>
  <si>
    <t>- vyměnit konus</t>
  </si>
  <si>
    <t>- zdemontovat 3 skruže výšky 25 cm</t>
  </si>
  <si>
    <t>- 1 skruž vrátit zpět a 2 poškozené vyměnit</t>
  </si>
  <si>
    <t>RK115</t>
  </si>
  <si>
    <t>-994574663</t>
  </si>
  <si>
    <t>K115</t>
  </si>
  <si>
    <t>- demontovat poklop</t>
  </si>
  <si>
    <t>- doplnit prstýnky</t>
  </si>
  <si>
    <t>- podezdění poklopu vybourat, likvidace odpadu</t>
  </si>
  <si>
    <t>RK116</t>
  </si>
  <si>
    <t>Dotěsnění prostupu přípojek do šachty, výměna poklopu, odstranění dobetonávky</t>
  </si>
  <si>
    <t>649753469</t>
  </si>
  <si>
    <t>K116</t>
  </si>
  <si>
    <t>- dotěsnit prostupy přípojek</t>
  </si>
  <si>
    <t>- odstranit nevhodnou dobetonávku prostupu</t>
  </si>
  <si>
    <t>RK117</t>
  </si>
  <si>
    <t>Zkrácení přesahujících přípojek v šachtě, utěsnění napojení, výměna poklopu</t>
  </si>
  <si>
    <t>-2040833134</t>
  </si>
  <si>
    <t>K K117, 118</t>
  </si>
  <si>
    <t>- zkrátit přesahující přípojky</t>
  </si>
  <si>
    <t>- utěsnit napojení</t>
  </si>
  <si>
    <t>RK119</t>
  </si>
  <si>
    <t>Výměna poklopu</t>
  </si>
  <si>
    <t>1951156442</t>
  </si>
  <si>
    <t>K119, K121</t>
  </si>
  <si>
    <t>RK120</t>
  </si>
  <si>
    <t>Výměna konusu, poklopu, vybourání podezdění poklopu, doplnění prstýnků</t>
  </si>
  <si>
    <t>-1105981923</t>
  </si>
  <si>
    <t>K120</t>
  </si>
  <si>
    <t>- nový kónus</t>
  </si>
  <si>
    <t>- vyměnit poklop</t>
  </si>
  <si>
    <t>SO 5.2. - Stoka F</t>
  </si>
  <si>
    <t>-1558690626</t>
  </si>
  <si>
    <t>27,0*1,42 "místní asf.</t>
  </si>
  <si>
    <t>-1478698055</t>
  </si>
  <si>
    <t>27,0*(1,42+2*0,25) "místní asf.</t>
  </si>
  <si>
    <t>-87023522</t>
  </si>
  <si>
    <t>20,0</t>
  </si>
  <si>
    <t>1995295970</t>
  </si>
  <si>
    <t>1*1,42</t>
  </si>
  <si>
    <t>1942245473</t>
  </si>
  <si>
    <t>571586497</t>
  </si>
  <si>
    <t>(1+1)*2*0,5*1,42*3,90</t>
  </si>
  <si>
    <t>-1974417617</t>
  </si>
  <si>
    <t>132,85</t>
  </si>
  <si>
    <t>27,0*1,42*0,1+27,0*0,35*0,1</t>
  </si>
  <si>
    <t xml:space="preserve">-27,0*PI*0,22*0,22"odečet stávajícího potrubí </t>
  </si>
  <si>
    <t>2055432642</t>
  </si>
  <si>
    <t>133,524*0,3 'Přepočtené koeficientem množství</t>
  </si>
  <si>
    <t>1778716083</t>
  </si>
  <si>
    <t>-259295022</t>
  </si>
  <si>
    <t>-599030670</t>
  </si>
  <si>
    <t>133,524*0,55</t>
  </si>
  <si>
    <t>-1227014305</t>
  </si>
  <si>
    <t>27,0*1,42*0,45 "podkladní vrstvy komunikace pro provizorní povrch</t>
  </si>
  <si>
    <t>-977579021</t>
  </si>
  <si>
    <t>133,524</t>
  </si>
  <si>
    <t>-477706121</t>
  </si>
  <si>
    <t>100,64 "náhrada zeminou vhodnou ke zhut.,případně kam. drc. frakce 0-63</t>
  </si>
  <si>
    <t>-1397182891</t>
  </si>
  <si>
    <t>100,64*2,0</t>
  </si>
  <si>
    <t>2002335833</t>
  </si>
  <si>
    <t>24,72</t>
  </si>
  <si>
    <t>-3,236 "odečet sedlového lože</t>
  </si>
  <si>
    <t>-72155683</t>
  </si>
  <si>
    <t>21,484*2 'Přepočtené koeficientem množství</t>
  </si>
  <si>
    <t>951448871</t>
  </si>
  <si>
    <t>-1668760056</t>
  </si>
  <si>
    <t>27,0</t>
  </si>
  <si>
    <t>-119533284</t>
  </si>
  <si>
    <t>(PI*26,20*(0,22*0,22-0,2*0,2)) "potrubí DN 400</t>
  </si>
  <si>
    <t>-789615827</t>
  </si>
  <si>
    <t>987853825</t>
  </si>
  <si>
    <t>GZ kusy</t>
  </si>
  <si>
    <t>1*0,6*1,42*0,1</t>
  </si>
  <si>
    <t>1496986343</t>
  </si>
  <si>
    <t>3,83 "pod potrubí</t>
  </si>
  <si>
    <t>1755056867</t>
  </si>
  <si>
    <t>26,20*(0,35+0,35+0,25)*0,13</t>
  </si>
  <si>
    <t>-271414096</t>
  </si>
  <si>
    <t>27,0*1,42</t>
  </si>
  <si>
    <t>-1027919110</t>
  </si>
  <si>
    <t>-1900230833</t>
  </si>
  <si>
    <t>27,0*(1,42+2*0,25)</t>
  </si>
  <si>
    <t>-1356512453</t>
  </si>
  <si>
    <t>2*1,5 "přípojky</t>
  </si>
  <si>
    <t>1225608782</t>
  </si>
  <si>
    <t>1050442629</t>
  </si>
  <si>
    <t>831392121</t>
  </si>
  <si>
    <t>Montáž potrubí z trub kameninových  hrdlových s integrovaným těsněním v otevřeném výkopu ve sklonu do 20 % DN 400</t>
  </si>
  <si>
    <t>1843648033</t>
  </si>
  <si>
    <t>26,20</t>
  </si>
  <si>
    <t>59710701</t>
  </si>
  <si>
    <t>trouba kameninová glazovaná DN 400mm L2,50m spojovací systém C</t>
  </si>
  <si>
    <t>-1589260963</t>
  </si>
  <si>
    <t>831392193</t>
  </si>
  <si>
    <t>Montáž potrubí z trub kameninových  hrdlových s integrovaným těsněním Příplatek k cenám za napojení dvou dříků trub o stejném průměru (max. rozdíl 12 mm) pomocí převlečné manžety (manžeta zahrnuta v ceně) DN 400</t>
  </si>
  <si>
    <t>1069102764</t>
  </si>
  <si>
    <t>1920388061</t>
  </si>
  <si>
    <t>3*3</t>
  </si>
  <si>
    <t>-1596845736</t>
  </si>
  <si>
    <t>1423855121</t>
  </si>
  <si>
    <t>1449865007</t>
  </si>
  <si>
    <t>837392221</t>
  </si>
  <si>
    <t>Montáž kameninových tvarovek na potrubí z trub kameninových  v otevřeném výkopu s integrovaným těsněním jednoosých DN 400</t>
  </si>
  <si>
    <t>-79763967</t>
  </si>
  <si>
    <t>59710884</t>
  </si>
  <si>
    <t>trouba kameninová glazovaná zkrácená bez hrdla DN 400mm L 60(75)cm třída 160 spojovací systém C</t>
  </si>
  <si>
    <t>1331507635</t>
  </si>
  <si>
    <t>877315211</t>
  </si>
  <si>
    <t>Montáž tvarovek na kanalizačním potrubí z trub z plastu  z tvrdého PVC nebo z polypropylenu v otevřeném výkopu jednoosých DN 150</t>
  </si>
  <si>
    <t>2143678242</t>
  </si>
  <si>
    <t>2861740715</t>
  </si>
  <si>
    <t>Napojovací sedlo DN 150</t>
  </si>
  <si>
    <t>-916432719</t>
  </si>
  <si>
    <t>892392121</t>
  </si>
  <si>
    <t>Tlakové zkoušky vzduchem těsnícími vaky ucpávkovými DN 400</t>
  </si>
  <si>
    <t>-1665373378</t>
  </si>
  <si>
    <t>1443006199</t>
  </si>
  <si>
    <t>26,2</t>
  </si>
  <si>
    <t>977151124</t>
  </si>
  <si>
    <t>Jádrové vrty diamantovými korunkami do stavebních materiálů (železobetonu, betonu, cihel, obkladů, dlažeb, kamene) průměru přes 150 do 180 mm</t>
  </si>
  <si>
    <t>-798368317</t>
  </si>
  <si>
    <t>2*0,04 "pro přípojku</t>
  </si>
  <si>
    <t>-624535917</t>
  </si>
  <si>
    <t>0,691*2,2 "dle položky bourání stoky</t>
  </si>
  <si>
    <t>1900516461</t>
  </si>
  <si>
    <t>288130837</t>
  </si>
  <si>
    <t>1620335062</t>
  </si>
  <si>
    <t>-215533608</t>
  </si>
  <si>
    <t>SO 5.3. - Stoka F1</t>
  </si>
  <si>
    <t>1775052761</t>
  </si>
  <si>
    <t>65,0*1,25 "místní asf.</t>
  </si>
  <si>
    <t>-263103499</t>
  </si>
  <si>
    <t>65,0*(1,25+2*0,25) "místní asf.</t>
  </si>
  <si>
    <t>982125779</t>
  </si>
  <si>
    <t>223826911</t>
  </si>
  <si>
    <t>výkres D.2.5</t>
  </si>
  <si>
    <t>282233115</t>
  </si>
  <si>
    <t>3*1,25</t>
  </si>
  <si>
    <t>609193883</t>
  </si>
  <si>
    <t>(3+2)*2*0,5*1,25*3,72</t>
  </si>
  <si>
    <t>1214191854</t>
  </si>
  <si>
    <t>výkres , D.4.1</t>
  </si>
  <si>
    <t>293,95</t>
  </si>
  <si>
    <t>65,0*1,25*0,1+65,0*0,35*0,1</t>
  </si>
  <si>
    <t xml:space="preserve">-65*PI*0,18*0,18"odečet stávajícíhopotrubí </t>
  </si>
  <si>
    <t>1330875789</t>
  </si>
  <si>
    <t>297,734*0,3 'Přepočtené koeficientem množství</t>
  </si>
  <si>
    <t>426438560</t>
  </si>
  <si>
    <t>-2096119853</t>
  </si>
  <si>
    <t>116,16</t>
  </si>
  <si>
    <t>-984853119</t>
  </si>
  <si>
    <t>-2115982227</t>
  </si>
  <si>
    <t>116,16 "dle pol. osazení</t>
  </si>
  <si>
    <t>1234942782</t>
  </si>
  <si>
    <t>297,734</t>
  </si>
  <si>
    <t>-1305643513</t>
  </si>
  <si>
    <t>65,0*1,25*0,45 "podkladní vrstvy komunikace pro provizorní povrch</t>
  </si>
  <si>
    <t>-1317392172</t>
  </si>
  <si>
    <t>1820495884</t>
  </si>
  <si>
    <t>226,36 "náhrada zeminou vhodnou ke zhut.,případně kam. drc. frakce 0-63</t>
  </si>
  <si>
    <t>-611740414</t>
  </si>
  <si>
    <t>226,36*2,0</t>
  </si>
  <si>
    <t>-926847729</t>
  </si>
  <si>
    <t>44,32</t>
  </si>
  <si>
    <t>-7,443"sedlové lože</t>
  </si>
  <si>
    <t>-364656855</t>
  </si>
  <si>
    <t>36,877*2 'Přepočtené koeficientem množství</t>
  </si>
  <si>
    <t>901699849</t>
  </si>
  <si>
    <t>64,07*1,25*0,1+64,07*0,35*0,1</t>
  </si>
  <si>
    <t>-1710758398</t>
  </si>
  <si>
    <t>64,07 "dle tabulky kubatur</t>
  </si>
  <si>
    <t>163027477</t>
  </si>
  <si>
    <t>(PI*64,07*(0,18*0,18-0,15*0,15)) "potrubí DN 300</t>
  </si>
  <si>
    <t>2*4*1,0*0,2*1,8+2*1,4*1,4*0,3 "šachty</t>
  </si>
  <si>
    <t>-1552840512</t>
  </si>
  <si>
    <t>451573111</t>
  </si>
  <si>
    <t>Lože pod potrubí, stoky a drobné objekty v otevřeném výkopu z písku a štěrkopísku do 63 mm</t>
  </si>
  <si>
    <t>-1410206559</t>
  </si>
  <si>
    <t>3*0,6*1,25*0,1</t>
  </si>
  <si>
    <t>-120612231</t>
  </si>
  <si>
    <t>1+2</t>
  </si>
  <si>
    <t>2065074589</t>
  </si>
  <si>
    <t>384919122</t>
  </si>
  <si>
    <t>-17715926</t>
  </si>
  <si>
    <t>7,89 "pod potrubí</t>
  </si>
  <si>
    <t>1302871999</t>
  </si>
  <si>
    <t>(64,07-2*1,0-3*0,6)*(0,35+0,35+0,25)*0,13</t>
  </si>
  <si>
    <t>947772105</t>
  </si>
  <si>
    <t>65,0*1,25</t>
  </si>
  <si>
    <t>-919774057</t>
  </si>
  <si>
    <t>1386727680</t>
  </si>
  <si>
    <t>65,0*(1,25+2*0,25)</t>
  </si>
  <si>
    <t>1625497615</t>
  </si>
  <si>
    <t>4*1,5 "přípojky</t>
  </si>
  <si>
    <t>1664455226</t>
  </si>
  <si>
    <t>Montáž potrubí z trub kameninových  hrdlových s integrovaným těsněním Příplatek k cenám za napojení dvou dříků trub o stejném průměru (max. rozdíl 12 mm) pomocí převlečné manžety (manžeta zahrnuta v ceně) DN 150</t>
  </si>
  <si>
    <t>-428924996</t>
  </si>
  <si>
    <t>1784078895</t>
  </si>
  <si>
    <t>64,07</t>
  </si>
  <si>
    <t>-164875004</t>
  </si>
  <si>
    <t>62,07-(3*0,6)</t>
  </si>
  <si>
    <t>837854614</t>
  </si>
  <si>
    <t>1144400709</t>
  </si>
  <si>
    <t>782438768</t>
  </si>
  <si>
    <t>749395592</t>
  </si>
  <si>
    <t>1255572650</t>
  </si>
  <si>
    <t>-1252010407</t>
  </si>
  <si>
    <t>2074491339</t>
  </si>
  <si>
    <t>2+1</t>
  </si>
  <si>
    <t>1064713133</t>
  </si>
  <si>
    <t>1117390213</t>
  </si>
  <si>
    <t>726641970</t>
  </si>
  <si>
    <t>-934120905</t>
  </si>
  <si>
    <t>1+1+4</t>
  </si>
  <si>
    <t>-1037691901</t>
  </si>
  <si>
    <t>-2074695615</t>
  </si>
  <si>
    <t>958434151</t>
  </si>
  <si>
    <t>215061710</t>
  </si>
  <si>
    <t>-787278296</t>
  </si>
  <si>
    <t>1471139137</t>
  </si>
  <si>
    <t>1138020794</t>
  </si>
  <si>
    <t>1922876016</t>
  </si>
  <si>
    <t>218206281</t>
  </si>
  <si>
    <t>315712162</t>
  </si>
  <si>
    <t>250689833</t>
  </si>
  <si>
    <t>-1466749243</t>
  </si>
  <si>
    <t>65,0</t>
  </si>
  <si>
    <t>1613547134</t>
  </si>
  <si>
    <t>6,049*2,2 "dle položky bourání stoky</t>
  </si>
  <si>
    <t>-600809693</t>
  </si>
  <si>
    <t>-43199460</t>
  </si>
  <si>
    <t>42222273</t>
  </si>
  <si>
    <t>-1932888178</t>
  </si>
  <si>
    <t>SO 5.4. - Vodovodní řad 9</t>
  </si>
  <si>
    <t>1890645190</t>
  </si>
  <si>
    <t>380,12*1,1"místní asf</t>
  </si>
  <si>
    <t>806675037</t>
  </si>
  <si>
    <t>380,12*(1,1+0,25+0,25) "místní asf</t>
  </si>
  <si>
    <t>591361407</t>
  </si>
  <si>
    <t>2094493303</t>
  </si>
  <si>
    <t>výkres D.3.4</t>
  </si>
  <si>
    <t>-1667201970</t>
  </si>
  <si>
    <t>-1243095114</t>
  </si>
  <si>
    <t>(3+6)*2*0,5*1,10*1,83</t>
  </si>
  <si>
    <t>1327294062</t>
  </si>
  <si>
    <t>výkres D.3.4, D.5.1</t>
  </si>
  <si>
    <t>580,81"celkový výkop</t>
  </si>
  <si>
    <t>380,12*1,10*0,1+380,12*0,35*0,1</t>
  </si>
  <si>
    <t>1758502954</t>
  </si>
  <si>
    <t>635,927*0,3 'Přepočtené koeficientem množství</t>
  </si>
  <si>
    <t>1082784347</t>
  </si>
  <si>
    <t>1390,52</t>
  </si>
  <si>
    <t>-721992242</t>
  </si>
  <si>
    <t>1390,52 "dle pol. osazení</t>
  </si>
  <si>
    <t>1416259977</t>
  </si>
  <si>
    <t>635,927*0,5</t>
  </si>
  <si>
    <t>117085069</t>
  </si>
  <si>
    <t>((380,12-15,01)*(1,1+2*0,25))*0,45 "rozebrané povrchy pro provizorní povrch</t>
  </si>
  <si>
    <t>-1254835574</t>
  </si>
  <si>
    <t>635,927</t>
  </si>
  <si>
    <t>1754797373</t>
  </si>
  <si>
    <t>413,55 "náhrada zeminou vhodnou ke zhut.,případně kam. drc. frakce 0-63</t>
  </si>
  <si>
    <t>1979748672</t>
  </si>
  <si>
    <t>413,55*2,0</t>
  </si>
  <si>
    <t>-1021991959</t>
  </si>
  <si>
    <t>101,55</t>
  </si>
  <si>
    <t>314939912</t>
  </si>
  <si>
    <t>101,55*2 'Přepočtené koeficientem množství</t>
  </si>
  <si>
    <t>1171509335</t>
  </si>
  <si>
    <t>-316497498</t>
  </si>
  <si>
    <t>380,12</t>
  </si>
  <si>
    <t>-2136172760</t>
  </si>
  <si>
    <t>62,72</t>
  </si>
  <si>
    <t>-2025118353</t>
  </si>
  <si>
    <t>-104654823</t>
  </si>
  <si>
    <t>1167086415</t>
  </si>
  <si>
    <t>výkres D.6.4</t>
  </si>
  <si>
    <t>4*0,2*0,8*0,25 "OB 1</t>
  </si>
  <si>
    <t>1*0,25*0,3*0,3 "OB 2</t>
  </si>
  <si>
    <t>2*0,3*0,55*0,4 "OB 3</t>
  </si>
  <si>
    <t>932677478</t>
  </si>
  <si>
    <t>(380,12-15,01)*1,1</t>
  </si>
  <si>
    <t>1289632520</t>
  </si>
  <si>
    <t>564871116-R</t>
  </si>
  <si>
    <t>Podklad ze štěrkodrti ŠD  s rozprostřením a zhutněním, po zhutnění tl. 340 mm</t>
  </si>
  <si>
    <t>-1473055130</t>
  </si>
  <si>
    <t>15,01*1,1</t>
  </si>
  <si>
    <t>-1106766755</t>
  </si>
  <si>
    <t>(380,12-15,01)*(1,1+2*0,25)</t>
  </si>
  <si>
    <t>565136111</t>
  </si>
  <si>
    <t>Asfaltový beton vrstva podkladní ACP 22 (obalované kamenivo hrubozrnné - OKH)  s rozprostřením a zhutněním v pruhu šířky do 3 m, po zhutnění tl. 50 mm</t>
  </si>
  <si>
    <t>-927048631</t>
  </si>
  <si>
    <t>573111112</t>
  </si>
  <si>
    <t>Postřik infiltrační PI z asfaltu silničního s posypem kamenivem, v množství 1,00 kg/m2</t>
  </si>
  <si>
    <t>-492763700</t>
  </si>
  <si>
    <t>573211109</t>
  </si>
  <si>
    <t>Postřik spojovací PS bez posypu kamenivem z asfaltu silničního, v množství 0,50 kg/m2</t>
  </si>
  <si>
    <t>538684028</t>
  </si>
  <si>
    <t>15,01*(1,1+0,25+0,25)</t>
  </si>
  <si>
    <t>577144111</t>
  </si>
  <si>
    <t>Asfaltový beton vrstva obrusná ACO 11 (ABS)  s rozprostřením a se zhutněním z nemodifikovaného asfaltu v pruhu šířky do 3 m tř. I, po zhutnění tl. 50 mm</t>
  </si>
  <si>
    <t>175573653</t>
  </si>
  <si>
    <t>850265121</t>
  </si>
  <si>
    <t>Výřez nebo výsek  na potrubí z trub litinových tlakových nebo plasických hmot DN 100</t>
  </si>
  <si>
    <t>813688611</t>
  </si>
  <si>
    <t>-1453625229</t>
  </si>
  <si>
    <t>-1644963710</t>
  </si>
  <si>
    <t>-78452243</t>
  </si>
  <si>
    <t>55259470</t>
  </si>
  <si>
    <t>koleno hrdlové z tvárné litiny MMK-kus DN 80-45°</t>
  </si>
  <si>
    <t>-125254193</t>
  </si>
  <si>
    <t>857242122</t>
  </si>
  <si>
    <t>Montáž litinových tvarovek na potrubí litinovém tlakovém jednoosých na potrubí z trub přírubových v otevřeném výkopu, kanálu nebo v šachtě DN 80</t>
  </si>
  <si>
    <t>2056112374</t>
  </si>
  <si>
    <t>HWL.850008000016</t>
  </si>
  <si>
    <t>TVAROVKA FF KUS 80/1000</t>
  </si>
  <si>
    <t>1877612183</t>
  </si>
  <si>
    <t>HWL.504908000011</t>
  </si>
  <si>
    <t>4/8 DÍRY KOLENO PATNÍ PŘÍRUBOVÉ 80 - 4/8 DÍRY</t>
  </si>
  <si>
    <t>-1067207209</t>
  </si>
  <si>
    <t>-521259504</t>
  </si>
  <si>
    <t>tvarovka přírubová s hrdlem  E, PN 10-16, DN90/ příruba DN80</t>
  </si>
  <si>
    <t>-1001831839</t>
  </si>
  <si>
    <t>-1039434174</t>
  </si>
  <si>
    <t>výkres D.6.5</t>
  </si>
  <si>
    <t>-664001736</t>
  </si>
  <si>
    <t>800228576</t>
  </si>
  <si>
    <t>-170601613</t>
  </si>
  <si>
    <t>-734501549</t>
  </si>
  <si>
    <t>1+1+4+2+1+2</t>
  </si>
  <si>
    <t>HWL.855010008016</t>
  </si>
  <si>
    <t>TVAROVKA REDUKČNÍ FFR 100-80</t>
  </si>
  <si>
    <t>205948430</t>
  </si>
  <si>
    <t>HWL.850010040016</t>
  </si>
  <si>
    <t>TVAROVKA FF KUS 100/400</t>
  </si>
  <si>
    <t>2048778788</t>
  </si>
  <si>
    <t>HWL.850010000016</t>
  </si>
  <si>
    <t>TVAROVKA FF KUS 100/1000</t>
  </si>
  <si>
    <t>439989376</t>
  </si>
  <si>
    <t>HWL.810010000116</t>
  </si>
  <si>
    <t>PŘÍRUBA VNITŘNÍ ZÁVIT 100-1"</t>
  </si>
  <si>
    <t>1013477926</t>
  </si>
  <si>
    <t>HWL.80110008016</t>
  </si>
  <si>
    <t>PŘÍRUBA REDUKOVANÁ XR-A 100/80</t>
  </si>
  <si>
    <t>1274537178</t>
  </si>
  <si>
    <t>25810210011816</t>
  </si>
  <si>
    <t>kotevní příruba DN 100</t>
  </si>
  <si>
    <t>1295410718</t>
  </si>
  <si>
    <t>1437533804</t>
  </si>
  <si>
    <t>1+2+3</t>
  </si>
  <si>
    <t>HWL.852010000016</t>
  </si>
  <si>
    <t>TVAROVKY TT KUS 100 L=400</t>
  </si>
  <si>
    <t>-540028219</t>
  </si>
  <si>
    <t>HWL.851010010016</t>
  </si>
  <si>
    <t>TVAROVKA T KUS 100-100</t>
  </si>
  <si>
    <t>-1439121673</t>
  </si>
  <si>
    <t>HWL.851010008016</t>
  </si>
  <si>
    <t>TVAROVKA T KUS 100-80</t>
  </si>
  <si>
    <t>1179964394</t>
  </si>
  <si>
    <t>-1707156051</t>
  </si>
  <si>
    <t>24,7</t>
  </si>
  <si>
    <t>-253825198</t>
  </si>
  <si>
    <t>871161211-R</t>
  </si>
  <si>
    <t>Montáž vodovodního potrubí z plastů v otevřeném výkopu z polyetylenu PE 100 svařovaných elektrotvarovkou SDR 11/PN16 D 25</t>
  </si>
  <si>
    <t>1271473897</t>
  </si>
  <si>
    <t>28613751</t>
  </si>
  <si>
    <t>potrubí vodovodní LDPE (rPE) D 25x3,5mm</t>
  </si>
  <si>
    <t>-311190067</t>
  </si>
  <si>
    <t>-998900616</t>
  </si>
  <si>
    <t>19*1,0</t>
  </si>
  <si>
    <t>-1994967715</t>
  </si>
  <si>
    <t>-1444945045</t>
  </si>
  <si>
    <t>877161113</t>
  </si>
  <si>
    <t>Montáž tvarovek na vodovodním plastovém potrubí z polyetylenu PE 100 elektrotvarovek SDR 11/PN16 T-kusů d 32</t>
  </si>
  <si>
    <t>-1146806208</t>
  </si>
  <si>
    <t>28615011</t>
  </si>
  <si>
    <t>elektrotvarovka T-kus rovnoramenný PE 100 PN 16 D 32mm</t>
  </si>
  <si>
    <t>836900791</t>
  </si>
  <si>
    <t>877241112</t>
  </si>
  <si>
    <t>Montáž tvarovek na vodovodním plastovém potrubí z polyetylenu PE 100 elektrotvarovek SDR 11/PN16 kolen 90° d 90</t>
  </si>
  <si>
    <t>-1579050633</t>
  </si>
  <si>
    <t>28653060</t>
  </si>
  <si>
    <t>elektrokoleno 90° PE 100 D 90mm</t>
  </si>
  <si>
    <t>-285800597</t>
  </si>
  <si>
    <t>891162211</t>
  </si>
  <si>
    <t>Montáž vodovodních armatur na potrubí vodoměrů v šachtě závitových G 1</t>
  </si>
  <si>
    <t>1453484270</t>
  </si>
  <si>
    <t>HWL.101120100142</t>
  </si>
  <si>
    <t>SOUPRAVA VODOMĚRNÁ 1"-1"</t>
  </si>
  <si>
    <t>1429624862</t>
  </si>
  <si>
    <t>891163111</t>
  </si>
  <si>
    <t>Montáž vodovodních armatur na potrubí ventilů hlavních pro přípojky DN 25</t>
  </si>
  <si>
    <t>1993216836</t>
  </si>
  <si>
    <t>HWL.250000100016</t>
  </si>
  <si>
    <t>ŠOUPÁTKO DOMOVNÍ PŘÍPOJKY VNI-VNI 1"-1"</t>
  </si>
  <si>
    <t>-1298434192</t>
  </si>
  <si>
    <t>891163111-R</t>
  </si>
  <si>
    <t>Propojen potrubí přípojky DN 25</t>
  </si>
  <si>
    <t>1805061617</t>
  </si>
  <si>
    <t>10+2</t>
  </si>
  <si>
    <t>AVK.2110025</t>
  </si>
  <si>
    <t>Isiflo spojka přímá, typ 100, rozměr 25x25</t>
  </si>
  <si>
    <t>588624705</t>
  </si>
  <si>
    <t>55134592r</t>
  </si>
  <si>
    <t>vsuvka 1"</t>
  </si>
  <si>
    <t>25935790</t>
  </si>
  <si>
    <t>891163221</t>
  </si>
  <si>
    <t>Montáž vodovodních armatur na potrubí ventilů odvzdušňovacích nebo zavzdušňovacích mechanických a plovákových závitových na venkovních řadech DN 25</t>
  </si>
  <si>
    <t>709146565</t>
  </si>
  <si>
    <t>HWL.987600100019</t>
  </si>
  <si>
    <t>VENTIL  ZAVZDUŠŇOVACÍ A ODVZDUŠŇOVACÍ PN 1-16 1" PN 1-16</t>
  </si>
  <si>
    <t>690655699</t>
  </si>
  <si>
    <t>-1261764529</t>
  </si>
  <si>
    <t>-943067724</t>
  </si>
  <si>
    <t>1950800013</t>
  </si>
  <si>
    <t>-157942011</t>
  </si>
  <si>
    <t>2008030350</t>
  </si>
  <si>
    <t>-937352638</t>
  </si>
  <si>
    <t>2107468056</t>
  </si>
  <si>
    <t>1465783480</t>
  </si>
  <si>
    <t>HWL.950108000003</t>
  </si>
  <si>
    <t>1830662578</t>
  </si>
  <si>
    <t>891241222</t>
  </si>
  <si>
    <t>Montáž vodovodních armatur na potrubí šoupátek nebo klapek uzavíracích v šachtách s ručním kolečkem DN 80</t>
  </si>
  <si>
    <t>-1113604988</t>
  </si>
  <si>
    <t>1194676618</t>
  </si>
  <si>
    <t>80008000000</t>
  </si>
  <si>
    <t>KOLO RUČNÍ  65-80</t>
  </si>
  <si>
    <t>1541700064</t>
  </si>
  <si>
    <t>891241821-R</t>
  </si>
  <si>
    <t>Demontáž vodovodních armatur na potrubí šoupátek nebo klapek uzavíracích v šachtách DN 80</t>
  </si>
  <si>
    <t>1575203247</t>
  </si>
  <si>
    <t>891247111</t>
  </si>
  <si>
    <t>Montáž vodovodních armatur na potrubí hydrantů podzemních (bez osazení poklopů) DN 80</t>
  </si>
  <si>
    <t>1043562764</t>
  </si>
  <si>
    <t>91</t>
  </si>
  <si>
    <t>42273589</t>
  </si>
  <si>
    <t>hydrant podzemní DN 80 PN 16 jednoduchý uzávěr krycí v 1000mm</t>
  </si>
  <si>
    <t>-1916424689</t>
  </si>
  <si>
    <t>92</t>
  </si>
  <si>
    <t>42273592</t>
  </si>
  <si>
    <t>hydrant podzemní DN 80 PN 16 dvojitý uzávěr s koulí krycí v 1000mm</t>
  </si>
  <si>
    <t>1164650541</t>
  </si>
  <si>
    <t>93</t>
  </si>
  <si>
    <t>891269111</t>
  </si>
  <si>
    <t>Montáž vodovodních armatur na potrubí navrtávacích pasů s ventilem Jt 1 MPa, na potrubí z trub litinových, ocelových nebo plastických hmot DN 100</t>
  </si>
  <si>
    <t>945061531</t>
  </si>
  <si>
    <t>94</t>
  </si>
  <si>
    <t>42271414</t>
  </si>
  <si>
    <t>pás navrtávací z tvárné litiny DN 100mm, rozsah (114-119), odbočky 1",5/4",6/4",2"</t>
  </si>
  <si>
    <t>-1979088176</t>
  </si>
  <si>
    <t>95</t>
  </si>
  <si>
    <t>891261222</t>
  </si>
  <si>
    <t>Montáž vodovodních armatur na potrubí šoupátek nebo klapek uzavíracích v šachtách s ručním kolečkem DN 100</t>
  </si>
  <si>
    <t>1258968162</t>
  </si>
  <si>
    <t>96</t>
  </si>
  <si>
    <t>400110000016</t>
  </si>
  <si>
    <t>ŠOUPĚ PŘÍRUBOVÉ KRÁTKÉ E1 CZ 100</t>
  </si>
  <si>
    <t>-943813983</t>
  </si>
  <si>
    <t>97</t>
  </si>
  <si>
    <t>80010000000</t>
  </si>
  <si>
    <t>KOLO RUČNÍ  100</t>
  </si>
  <si>
    <t>1728523481</t>
  </si>
  <si>
    <t>98</t>
  </si>
  <si>
    <t>-1762463752</t>
  </si>
  <si>
    <t>99</t>
  </si>
  <si>
    <t>1246825604</t>
  </si>
  <si>
    <t>100</t>
  </si>
  <si>
    <t>-226043170</t>
  </si>
  <si>
    <t>101</t>
  </si>
  <si>
    <t>894302171</t>
  </si>
  <si>
    <t>Ostatní konstrukce na trubním vedení ze železového betonu stěny šachet tloušťky přes 200 mm z betonu bez zvýšených nároků na prostředí tř. C 30/37</t>
  </si>
  <si>
    <t>-2005916197</t>
  </si>
  <si>
    <t>AŠ 34</t>
  </si>
  <si>
    <t>2*(0,6+1,0)*0,2*0,8</t>
  </si>
  <si>
    <t>AŠ 22</t>
  </si>
  <si>
    <t>2*(0,6+1,0)*0,2*0,58</t>
  </si>
  <si>
    <t>102</t>
  </si>
  <si>
    <t>894302193</t>
  </si>
  <si>
    <t>Ostatní konstrukce na trubním vedení ze železového betonu stěny šachet tloušťky přes 200 mm Příplatek k ceně za tloušťku stěny do 200 mm</t>
  </si>
  <si>
    <t>1728303674</t>
  </si>
  <si>
    <t>103</t>
  </si>
  <si>
    <t>894502201</t>
  </si>
  <si>
    <t>Bednění konstrukcí na trubním vedení stěn šachet pravoúhlých nebo čtyř a vícehranných oboustranné</t>
  </si>
  <si>
    <t>2112063614</t>
  </si>
  <si>
    <t>AŠ34</t>
  </si>
  <si>
    <t>4*0,6*0,8</t>
  </si>
  <si>
    <t>4*1,0*0,8</t>
  </si>
  <si>
    <t>4*0,6*0,58</t>
  </si>
  <si>
    <t>4*1,0*0,58</t>
  </si>
  <si>
    <t>104</t>
  </si>
  <si>
    <t>899102113</t>
  </si>
  <si>
    <t>Osazení poklopů litinových a ocelových bez rámů hmotnosti jednotlivě přes 50 kg do 100 kg</t>
  </si>
  <si>
    <t>2082668697</t>
  </si>
  <si>
    <t>1 "AŠ 22, demontovaný poklop</t>
  </si>
  <si>
    <t>1 "AŠ 34, poklop dodá VAK MB</t>
  </si>
  <si>
    <t>105</t>
  </si>
  <si>
    <t>-1706695764</t>
  </si>
  <si>
    <t>1 "AŠ 22</t>
  </si>
  <si>
    <t>1 "AŠ 34</t>
  </si>
  <si>
    <t>106</t>
  </si>
  <si>
    <t>899401111</t>
  </si>
  <si>
    <t>Osazení poklopů litinových ventilových</t>
  </si>
  <si>
    <t>175762494</t>
  </si>
  <si>
    <t>107</t>
  </si>
  <si>
    <t>42291402</t>
  </si>
  <si>
    <t>poklop litinový ventilový</t>
  </si>
  <si>
    <t>-430875761</t>
  </si>
  <si>
    <t>109</t>
  </si>
  <si>
    <t>1054905757</t>
  </si>
  <si>
    <t>110</t>
  </si>
  <si>
    <t>42291352</t>
  </si>
  <si>
    <t>poklop litinový šoupátkový pro zemní soupravy osazení do terénu a do vozovky</t>
  </si>
  <si>
    <t>1390930325</t>
  </si>
  <si>
    <t>112</t>
  </si>
  <si>
    <t>899501221-R</t>
  </si>
  <si>
    <t>Stupadla do šachet ocelová s PE povlakem vidlicová na chemickou maltu</t>
  </si>
  <si>
    <t>-1544243857</t>
  </si>
  <si>
    <t>včetně vyvrtání otvorů, chemické malty a stupadel</t>
  </si>
  <si>
    <t>5 "AŠ 22</t>
  </si>
  <si>
    <t>5 "AŠ 34</t>
  </si>
  <si>
    <t>113</t>
  </si>
  <si>
    <t>-1999750090</t>
  </si>
  <si>
    <t>114</t>
  </si>
  <si>
    <t>-191678518</t>
  </si>
  <si>
    <t>115</t>
  </si>
  <si>
    <t>899913111-R</t>
  </si>
  <si>
    <t>1030668456</t>
  </si>
  <si>
    <t>116</t>
  </si>
  <si>
    <t>769872151</t>
  </si>
  <si>
    <t>15,01*(1,1+2*0,25)*0,384 "dle položky frézování živičného krytu tl. 150 mm</t>
  </si>
  <si>
    <t>15,01*1,1*0,58 "dle položky odstranění podkladu z kameniva tl. 300 mm</t>
  </si>
  <si>
    <t>117</t>
  </si>
  <si>
    <t>-1398451646</t>
  </si>
  <si>
    <t>Zdemontování přípojky od vpusti, zaslepení otvoru ve skruži cementopolymerní opravnou maltou, vč. Zemních prací</t>
  </si>
  <si>
    <t>K 43 + K44</t>
  </si>
  <si>
    <t xml:space="preserve"> odstranit odkalovací potrubí délky 1 m a chráničku vodovodu</t>
  </si>
  <si>
    <t xml:space="preserve"> vyměnit porušené potrubí za nové z betonu DN 500 délky 2,5 m  </t>
  </si>
  <si>
    <t xml:space="preserve"> mezi potrubí vodovodu a kanalizace vložit XPS </t>
  </si>
  <si>
    <t xml:space="preserve"> napojení potrubí bude provedeno 2 ks pružných spojek ze syntetické pryže s nerezovým stahovacím prstencem nerezovými utahovacími pásky</t>
  </si>
  <si>
    <t xml:space="preserve"> opravu je možné provést až po přeložení vodovodu</t>
  </si>
  <si>
    <t>Demontáž poklopu, doplnění prstýnků</t>
  </si>
  <si>
    <t>2a</t>
  </si>
  <si>
    <t>113154113-R</t>
  </si>
  <si>
    <t>Frézování živičného podkladu nebo krytu  s naložením na dopravní prostředek plochy do 500 m2 s překážkami v trase pruhu šířky  do 0,5 m, tloušťky vrstvy 50 mm</t>
  </si>
  <si>
    <t>16*(0,25+0,25) "místní asf</t>
  </si>
  <si>
    <t>919112233</t>
  </si>
  <si>
    <t>Řezání dilatačních spár v živičném krytu vytvoření komůrky pro těsnící zálivku šířky 20 mm, hloubky 40 mm</t>
  </si>
  <si>
    <t>CS ÚRS 2018 02</t>
  </si>
  <si>
    <t>697930016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</si>
  <si>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</si>
  <si>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</si>
  <si>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2039293923</t>
  </si>
  <si>
    <t>27a</t>
  </si>
  <si>
    <t>27b</t>
  </si>
  <si>
    <t>2*16+1,1</t>
  </si>
  <si>
    <t>List obsahuje:</t>
  </si>
  <si>
    <t>1) Krycí list soupisu</t>
  </si>
  <si>
    <t>2) Rekapitulace</t>
  </si>
  <si>
    <t>3) Soupis prací</t>
  </si>
  <si>
    <t>{0f2b5864-0024-47b8-ba62-3f987028180c}</t>
  </si>
  <si>
    <t>KRYCÍ LIST SOUPISU</t>
  </si>
  <si>
    <t>06 - Vedlejší a ostaní náklady</t>
  </si>
  <si>
    <t>Uchazeč:</t>
  </si>
  <si>
    <t>Šindlar s.r.o., Na Brně 372/2a, Hradec Králové 6</t>
  </si>
  <si>
    <t xml:space="preserve">   OST 1 - Vedlejší náklady</t>
  </si>
  <si>
    <t xml:space="preserve">    O01 -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</si>
  <si>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</si>
  <si>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</si>
  <si>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</si>
  <si>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</si>
  <si>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OST 1</t>
  </si>
  <si>
    <t>Vedlejší náklady</t>
  </si>
  <si>
    <t>O01</t>
  </si>
  <si>
    <t>R042</t>
  </si>
  <si>
    <t>Statická hutnící zkouška - provedení akreditovaným subjektem se stanovením modulu přetvárnosti Edef2 a poměru Edef2/Edef1, včetně vypracování protokolu</t>
  </si>
  <si>
    <t>Soub</t>
  </si>
  <si>
    <t>1024</t>
  </si>
  <si>
    <t>-1729883525</t>
  </si>
  <si>
    <t>R044</t>
  </si>
  <si>
    <t>Zdokumentování stávajícího stavu okolních staveb</t>
  </si>
  <si>
    <t>345571294</t>
  </si>
  <si>
    <t xml:space="preserve">Pasport dotčených budov, plotů a přístupových tras </t>
  </si>
  <si>
    <t>včetně pořízení fotodokumentace a předání výsledků investorovi</t>
  </si>
  <si>
    <t>VRN</t>
  </si>
  <si>
    <t>Vedlejší rozpočtové náklady</t>
  </si>
  <si>
    <t>VRN1</t>
  </si>
  <si>
    <t>Průzkumné, geodetické a projektové práce</t>
  </si>
  <si>
    <t>011314000</t>
  </si>
  <si>
    <t>Spolupráce při záchranném archeologickém dohledu</t>
  </si>
  <si>
    <t>-100339355</t>
  </si>
  <si>
    <t>011503000</t>
  </si>
  <si>
    <t>Průzkumné práce</t>
  </si>
  <si>
    <t>-2100449364</t>
  </si>
  <si>
    <t>011503000R</t>
  </si>
  <si>
    <t>Sondy pro identifikaci podzemního zařízení</t>
  </si>
  <si>
    <t>-2097749010</t>
  </si>
  <si>
    <t>012103000</t>
  </si>
  <si>
    <t>Vytyčení stavby ( všech stavebních objektů ) oprávněným geodetem včetně vypracování zprávy, ochrana geodetických bodů před poškozením</t>
  </si>
  <si>
    <t>1354610333</t>
  </si>
  <si>
    <t>vytyčení stavby včetně ochrany geodetických bodů před poškozením</t>
  </si>
  <si>
    <t>012103000-R</t>
  </si>
  <si>
    <t>Vytyčení podzemních zařízení, rizika a zvláštní opatření</t>
  </si>
  <si>
    <t>217437002</t>
  </si>
  <si>
    <t>vytyčení stávajících inženýrských sítí</t>
  </si>
  <si>
    <t>012203000</t>
  </si>
  <si>
    <t>Dokumentace geodetického zaměření stavby. Průběžné zaměřování a odesílání zpracovaných výkresů objednateli k posouzení, závěrečné zpracování dokumentace geodetického zaměření stavby dle standartizovaných požadavků objednatele</t>
  </si>
  <si>
    <t>651841182</t>
  </si>
  <si>
    <t>Zaměření stavby</t>
  </si>
  <si>
    <t>Zaměření potrubí  bude provedeno vždy před zásypem rýhy</t>
  </si>
  <si>
    <t>013254000</t>
  </si>
  <si>
    <t>Dokumentace skutečného provedení stavby</t>
  </si>
  <si>
    <t>161061850</t>
  </si>
  <si>
    <t>Zpracování a předání dokumentace  skutečného provedení stavby</t>
  </si>
  <si>
    <t>(3 paré + 1 v elektronické formě) objednateli</t>
  </si>
  <si>
    <t>Kompletní DSPS zpracovaná dle Vyhl. č. 499/2006 Sb. v platném zněmí</t>
  </si>
  <si>
    <t>o dokumentaci staveb</t>
  </si>
  <si>
    <t>013303000R</t>
  </si>
  <si>
    <t>Náklady uvedené v PD a technických podmínkách zadavatele, např. spolupůsobení s obyvateli při provádění stavby</t>
  </si>
  <si>
    <t>1345460160</t>
  </si>
  <si>
    <t>VRN3</t>
  </si>
  <si>
    <t>Zařízení staveniště</t>
  </si>
  <si>
    <t>030001000</t>
  </si>
  <si>
    <t>Základní rozdělení průvodních činností a nákladů zařízení staveniště</t>
  </si>
  <si>
    <t>881023746</t>
  </si>
  <si>
    <t>Rozebrání, bourání a odvoz zařízení staveniště</t>
  </si>
  <si>
    <t>Úprava terénu po zrušení zařízení staveniště</t>
  </si>
  <si>
    <t>oplocení zařízení staveniště plotem min. výšky 1,8 m</t>
  </si>
  <si>
    <t>oplocení skládek materiálu a vytěžené zeminy plotem min. výšky 1,8 m</t>
  </si>
  <si>
    <t>oplocení staveniště na zastavěném území  plotem min. výšky 1,8 m</t>
  </si>
  <si>
    <t>bezpečnostní osvětlení na ohrazení staveniště sousedícím s komunikacemi pro pěší a vozidla (v rozích a na každých 15 m plotu</t>
  </si>
  <si>
    <t>bezpečnostní značení na staveništi (tabulky se zákazy vstupu, označení staveniště, vedení náhradních tras pro pěší</t>
  </si>
  <si>
    <t>034203000</t>
  </si>
  <si>
    <t>Zařízení staveniště zabezpečení staveniště oplocení staveniště</t>
  </si>
  <si>
    <t>-753556090</t>
  </si>
  <si>
    <t>034203000R</t>
  </si>
  <si>
    <t>Doklady k předání a převzetí díla</t>
  </si>
  <si>
    <t>-1758612217</t>
  </si>
  <si>
    <t>034403000R</t>
  </si>
  <si>
    <t>Dopravně inženýrské opatření ( DIO ) – zpracování návrhů, projednání s dotčenými orgány státní správy, realizace</t>
  </si>
  <si>
    <t>-1545384822</t>
  </si>
  <si>
    <t>Dopravně inženýrské opatření</t>
  </si>
  <si>
    <t>zřízení, údržba, přemístění a odstranění</t>
  </si>
  <si>
    <t>dopravního značení k dopravním omezením</t>
  </si>
  <si>
    <t>podle předpisů o pozemních komunikacích,</t>
  </si>
  <si>
    <t>034503000</t>
  </si>
  <si>
    <t>Osazení informačních panelů ( dodávka panelů objednatel )</t>
  </si>
  <si>
    <t>-637068203</t>
  </si>
  <si>
    <t xml:space="preserve">Zajištění umístění štítku o povolení stavby a stejnopisu oznámení </t>
  </si>
  <si>
    <t>o zahájení prací oblastnímu inspektorátu práce na viditelném místě</t>
  </si>
  <si>
    <t>u vstupu na staveniště</t>
  </si>
  <si>
    <t>034703000</t>
  </si>
  <si>
    <t>Zajištění a osvětlení výkopů a překopů</t>
  </si>
  <si>
    <t>1354224879</t>
  </si>
  <si>
    <t>035103001</t>
  </si>
  <si>
    <t>Poplatky za užíváné ploch a komunikací pro stavbu, zařízení staveniště apod.</t>
  </si>
  <si>
    <t>-430145515</t>
  </si>
  <si>
    <t>pro mezideponie materiálu</t>
  </si>
  <si>
    <t>VRN7</t>
  </si>
  <si>
    <t>Provozní vlivy</t>
  </si>
  <si>
    <t>073002000</t>
  </si>
  <si>
    <t>Fotofokumentace v průběhu provádění díla</t>
  </si>
  <si>
    <t>-822676198</t>
  </si>
  <si>
    <t>Během stavby bude pořizováná podrobná fotodokumentace postupujících prací</t>
  </si>
  <si>
    <t>po dokončení stavby předá dodavatel fotodokumentaci vypálenou na DVD</t>
  </si>
  <si>
    <t xml:space="preserve">úprava povrchu terénu </t>
  </si>
  <si>
    <t>provedení zkoušky na budoucí pláni opravované komunikace , kóta -0,42 m</t>
  </si>
  <si>
    <t>06</t>
  </si>
  <si>
    <t>Vedlejší a ostaní náklady</t>
  </si>
  <si>
    <t>{31dc94f7-6781-41bf-8954-2f5af4079131}</t>
  </si>
  <si>
    <t>SOUPRAVA ZEMNÍ TELESKOPICKÁ E1/A-1,3 -1,8 100-150 E1/80 A (1,3-1,8m)</t>
  </si>
  <si>
    <t>Montáž vodovodních armatur na potrubí šoupátek nebo klapek uzavíracích v otevřeném výkopu nebo v šachtách s osazením zemní soupravy (bez poklopů) DN 100</t>
  </si>
  <si>
    <t>891261112</t>
  </si>
  <si>
    <t>62a</t>
  </si>
  <si>
    <t>63a</t>
  </si>
  <si>
    <t>64a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</si>
</sst>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96969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rgb="FFFAE68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41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4" fontId="21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7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0" borderId="14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0" fontId="39" fillId="6" borderId="22" xfId="0" applyFont="1" applyFill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center" vertical="center"/>
    </xf>
    <xf numFmtId="166" fontId="39" fillId="0" borderId="0" xfId="0" applyNumberFormat="1" applyFont="1" applyBorder="1" applyAlignment="1" applyProtection="1">
      <alignment vertical="center"/>
    </xf>
    <xf numFmtId="166" fontId="39" fillId="0" borderId="15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40" fillId="0" borderId="3" xfId="0" applyFont="1" applyBorder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40" fillId="0" borderId="0" xfId="0" applyNumberFormat="1" applyFont="1" applyAlignment="1" applyProtection="1">
      <alignment vertical="center"/>
    </xf>
    <xf numFmtId="0" fontId="40" fillId="0" borderId="0" xfId="0" applyFont="1" applyAlignment="1" applyProtection="1">
      <alignment vertical="center"/>
      <protection locked="0"/>
    </xf>
    <xf numFmtId="0" fontId="40" fillId="0" borderId="14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40" fillId="0" borderId="15" xfId="0" applyFont="1" applyBorder="1" applyAlignment="1" applyProtection="1">
      <alignment vertical="center"/>
    </xf>
    <xf numFmtId="4" fontId="0" fillId="0" borderId="22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Fill="1" applyAlignment="1" applyProtection="1">
      <alignment vertical="center"/>
      <protection locked="0"/>
    </xf>
    <xf numFmtId="0" fontId="0" fillId="7" borderId="0" xfId="0" applyFill="1" applyProtection="1"/>
    <xf numFmtId="0" fontId="42" fillId="7" borderId="0" xfId="0" applyFont="1" applyFill="1" applyAlignment="1" applyProtection="1">
      <alignment vertical="center"/>
    </xf>
    <xf numFmtId="0" fontId="43" fillId="7" borderId="0" xfId="0" applyFont="1" applyFill="1" applyAlignment="1" applyProtection="1">
      <alignment horizontal="left" vertical="center"/>
    </xf>
    <xf numFmtId="0" fontId="44" fillId="7" borderId="0" xfId="1" applyFont="1" applyFill="1" applyAlignment="1" applyProtection="1">
      <alignment vertical="center"/>
    </xf>
    <xf numFmtId="0" fontId="38" fillId="7" borderId="0" xfId="1" applyFill="1" applyProtection="1"/>
    <xf numFmtId="0" fontId="0" fillId="0" borderId="23" xfId="0" applyBorder="1" applyProtection="1"/>
    <xf numFmtId="0" fontId="0" fillId="0" borderId="0" xfId="0" applyBorder="1" applyProtection="1"/>
    <xf numFmtId="0" fontId="45" fillId="0" borderId="0" xfId="0" applyFont="1" applyBorder="1" applyAlignment="1" applyProtection="1">
      <alignment horizontal="left" vertical="center"/>
    </xf>
    <xf numFmtId="0" fontId="0" fillId="0" borderId="24" xfId="0" applyBorder="1" applyProtection="1"/>
    <xf numFmtId="0" fontId="46" fillId="0" borderId="0" xfId="0" applyFont="1" applyBorder="1" applyAlignment="1" applyProtection="1">
      <alignment horizontal="left" vertical="center"/>
    </xf>
    <xf numFmtId="0" fontId="0" fillId="0" borderId="24" xfId="0" applyFont="1" applyBorder="1" applyAlignment="1" applyProtection="1">
      <alignment vertical="center"/>
    </xf>
    <xf numFmtId="0" fontId="48" fillId="0" borderId="0" xfId="0" applyFont="1" applyBorder="1" applyAlignment="1" applyProtection="1">
      <alignment horizontal="left" vertical="center"/>
    </xf>
    <xf numFmtId="165" fontId="48" fillId="0" borderId="0" xfId="0" applyNumberFormat="1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24" xfId="0" applyFont="1" applyBorder="1" applyAlignment="1" applyProtection="1">
      <alignment vertical="center" wrapText="1"/>
    </xf>
    <xf numFmtId="0" fontId="0" fillId="0" borderId="25" xfId="0" applyFont="1" applyBorder="1" applyAlignment="1" applyProtection="1">
      <alignment vertical="center"/>
    </xf>
    <xf numFmtId="0" fontId="49" fillId="0" borderId="0" xfId="0" applyFont="1" applyBorder="1" applyAlignment="1" applyProtection="1">
      <alignment horizontal="left" vertical="center"/>
    </xf>
    <xf numFmtId="4" fontId="50" fillId="0" borderId="0" xfId="0" applyNumberFormat="1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right" vertical="center"/>
    </xf>
    <xf numFmtId="0" fontId="39" fillId="0" borderId="0" xfId="0" applyFont="1" applyBorder="1" applyAlignment="1" applyProtection="1">
      <alignment horizontal="left" vertical="center"/>
    </xf>
    <xf numFmtId="4" fontId="39" fillId="0" borderId="0" xfId="0" applyNumberFormat="1" applyFont="1" applyBorder="1" applyAlignment="1" applyProtection="1">
      <alignment vertical="center"/>
    </xf>
    <xf numFmtId="164" fontId="39" fillId="0" borderId="0" xfId="0" applyNumberFormat="1" applyFont="1" applyBorder="1" applyAlignment="1" applyProtection="1">
      <alignment horizontal="right" vertical="center"/>
    </xf>
    <xf numFmtId="0" fontId="0" fillId="4" borderId="0" xfId="0" applyFont="1" applyFill="1" applyBorder="1" applyAlignment="1" applyProtection="1">
      <alignment vertical="center"/>
    </xf>
    <xf numFmtId="0" fontId="47" fillId="4" borderId="6" xfId="0" applyFont="1" applyFill="1" applyBorder="1" applyAlignment="1" applyProtection="1">
      <alignment horizontal="left" vertical="center"/>
    </xf>
    <xf numFmtId="0" fontId="47" fillId="4" borderId="7" xfId="0" applyFont="1" applyFill="1" applyBorder="1" applyAlignment="1" applyProtection="1">
      <alignment horizontal="right" vertical="center"/>
    </xf>
    <xf numFmtId="0" fontId="47" fillId="4" borderId="7" xfId="0" applyFont="1" applyFill="1" applyBorder="1" applyAlignment="1" applyProtection="1">
      <alignment horizontal="center" vertical="center"/>
    </xf>
    <xf numFmtId="4" fontId="47" fillId="4" borderId="7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48" fillId="4" borderId="0" xfId="0" applyFont="1" applyFill="1" applyBorder="1" applyAlignment="1" applyProtection="1">
      <alignment horizontal="left" vertical="center"/>
    </xf>
    <xf numFmtId="0" fontId="48" fillId="4" borderId="0" xfId="0" applyFont="1" applyFill="1" applyBorder="1" applyAlignment="1" applyProtection="1">
      <alignment horizontal="right" vertical="center"/>
    </xf>
    <xf numFmtId="0" fontId="0" fillId="4" borderId="24" xfId="0" applyFont="1" applyFill="1" applyBorder="1" applyAlignment="1" applyProtection="1">
      <alignment vertical="center"/>
    </xf>
    <xf numFmtId="0" fontId="51" fillId="0" borderId="0" xfId="0" applyFont="1" applyBorder="1" applyAlignment="1" applyProtection="1">
      <alignment horizontal="left" vertical="center"/>
    </xf>
    <xf numFmtId="0" fontId="52" fillId="0" borderId="3" xfId="0" applyFont="1" applyBorder="1" applyAlignment="1" applyProtection="1">
      <alignment vertical="center"/>
    </xf>
    <xf numFmtId="0" fontId="52" fillId="0" borderId="0" xfId="0" applyFont="1" applyBorder="1" applyAlignment="1" applyProtection="1">
      <alignment vertical="center"/>
    </xf>
    <xf numFmtId="0" fontId="52" fillId="0" borderId="20" xfId="0" applyFont="1" applyBorder="1" applyAlignment="1" applyProtection="1">
      <alignment horizontal="left" vertical="center"/>
    </xf>
    <xf numFmtId="0" fontId="52" fillId="0" borderId="20" xfId="0" applyFont="1" applyBorder="1" applyAlignment="1" applyProtection="1">
      <alignment vertical="center"/>
    </xf>
    <xf numFmtId="4" fontId="52" fillId="0" borderId="20" xfId="0" applyNumberFormat="1" applyFont="1" applyBorder="1" applyAlignment="1" applyProtection="1">
      <alignment vertical="center"/>
    </xf>
    <xf numFmtId="0" fontId="52" fillId="0" borderId="24" xfId="0" applyFont="1" applyBorder="1" applyAlignment="1" applyProtection="1">
      <alignment vertical="center"/>
    </xf>
    <xf numFmtId="0" fontId="52" fillId="0" borderId="0" xfId="0" applyFont="1" applyAlignment="1" applyProtection="1">
      <alignment vertical="center"/>
    </xf>
    <xf numFmtId="0" fontId="53" fillId="0" borderId="3" xfId="0" applyFont="1" applyBorder="1" applyAlignment="1" applyProtection="1">
      <alignment vertical="center"/>
    </xf>
    <xf numFmtId="0" fontId="53" fillId="0" borderId="0" xfId="0" applyFont="1" applyBorder="1" applyAlignment="1" applyProtection="1">
      <alignment vertical="center"/>
    </xf>
    <xf numFmtId="0" fontId="53" fillId="0" borderId="20" xfId="0" applyFont="1" applyBorder="1" applyAlignment="1" applyProtection="1">
      <alignment horizontal="left" vertical="center"/>
    </xf>
    <xf numFmtId="0" fontId="53" fillId="0" borderId="20" xfId="0" applyFont="1" applyBorder="1" applyAlignment="1" applyProtection="1">
      <alignment vertical="center"/>
    </xf>
    <xf numFmtId="4" fontId="53" fillId="0" borderId="20" xfId="0" applyNumberFormat="1" applyFont="1" applyBorder="1" applyAlignment="1" applyProtection="1">
      <alignment vertical="center"/>
    </xf>
    <xf numFmtId="0" fontId="53" fillId="0" borderId="24" xfId="0" applyFont="1" applyBorder="1" applyAlignment="1" applyProtection="1">
      <alignment vertical="center"/>
    </xf>
    <xf numFmtId="0" fontId="53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</xf>
    <xf numFmtId="0" fontId="48" fillId="0" borderId="0" xfId="0" applyFont="1" applyAlignment="1" applyProtection="1">
      <alignment horizontal="left" vertical="center"/>
    </xf>
    <xf numFmtId="165" fontId="48" fillId="0" borderId="0" xfId="0" applyNumberFormat="1" applyFont="1" applyAlignment="1" applyProtection="1">
      <alignment horizontal="left" vertical="center"/>
    </xf>
    <xf numFmtId="0" fontId="48" fillId="4" borderId="16" xfId="0" applyFont="1" applyFill="1" applyBorder="1" applyAlignment="1" applyProtection="1">
      <alignment horizontal="center" vertical="center" wrapText="1"/>
    </xf>
    <xf numFmtId="0" fontId="48" fillId="4" borderId="17" xfId="0" applyFont="1" applyFill="1" applyBorder="1" applyAlignment="1" applyProtection="1">
      <alignment horizontal="center" vertical="center" wrapText="1"/>
    </xf>
    <xf numFmtId="0" fontId="48" fillId="4" borderId="18" xfId="0" applyFont="1" applyFill="1" applyBorder="1" applyAlignment="1" applyProtection="1">
      <alignment horizontal="center" vertical="center" wrapText="1"/>
    </xf>
    <xf numFmtId="0" fontId="50" fillId="0" borderId="0" xfId="0" applyFont="1" applyAlignment="1" applyProtection="1">
      <alignment horizontal="left" vertical="center"/>
    </xf>
    <xf numFmtId="4" fontId="50" fillId="0" borderId="0" xfId="0" applyNumberFormat="1" applyFont="1" applyAlignment="1" applyProtection="1"/>
    <xf numFmtId="4" fontId="54" fillId="0" borderId="0" xfId="0" applyNumberFormat="1" applyFont="1" applyAlignment="1" applyProtection="1">
      <alignment vertical="center"/>
    </xf>
    <xf numFmtId="0" fontId="55" fillId="0" borderId="3" xfId="0" applyFont="1" applyBorder="1" applyAlignment="1" applyProtection="1"/>
    <xf numFmtId="0" fontId="55" fillId="0" borderId="0" xfId="0" applyFont="1" applyAlignment="1" applyProtection="1"/>
    <xf numFmtId="0" fontId="55" fillId="0" borderId="0" xfId="0" applyFont="1" applyAlignment="1" applyProtection="1">
      <alignment horizontal="left"/>
    </xf>
    <xf numFmtId="0" fontId="52" fillId="0" borderId="0" xfId="0" applyFont="1" applyAlignment="1" applyProtection="1">
      <alignment horizontal="left"/>
    </xf>
    <xf numFmtId="4" fontId="52" fillId="0" borderId="0" xfId="0" applyNumberFormat="1" applyFont="1" applyAlignment="1" applyProtection="1"/>
    <xf numFmtId="0" fontId="55" fillId="0" borderId="0" xfId="0" applyFont="1" applyAlignment="1" applyProtection="1">
      <alignment horizontal="center"/>
    </xf>
    <xf numFmtId="4" fontId="55" fillId="0" borderId="0" xfId="0" applyNumberFormat="1" applyFont="1" applyAlignment="1" applyProtection="1">
      <alignment vertical="center"/>
    </xf>
    <xf numFmtId="0" fontId="53" fillId="0" borderId="0" xfId="0" applyFont="1" applyAlignment="1" applyProtection="1">
      <alignment horizontal="left"/>
    </xf>
    <xf numFmtId="4" fontId="53" fillId="0" borderId="0" xfId="0" applyNumberFormat="1" applyFont="1" applyAlignment="1" applyProtection="1"/>
    <xf numFmtId="0" fontId="56" fillId="0" borderId="3" xfId="0" applyFont="1" applyBorder="1" applyAlignment="1" applyProtection="1">
      <alignment vertical="center"/>
    </xf>
    <xf numFmtId="0" fontId="56" fillId="0" borderId="0" xfId="0" applyFont="1" applyAlignment="1" applyProtection="1">
      <alignment vertical="center"/>
    </xf>
    <xf numFmtId="0" fontId="56" fillId="0" borderId="0" xfId="0" applyFont="1" applyAlignment="1" applyProtection="1">
      <alignment horizontal="left" vertical="center"/>
    </xf>
    <xf numFmtId="0" fontId="56" fillId="0" borderId="0" xfId="0" applyFont="1" applyAlignment="1" applyProtection="1">
      <alignment horizontal="left" vertical="center" wrapText="1"/>
    </xf>
    <xf numFmtId="0" fontId="55" fillId="0" borderId="0" xfId="0" applyFont="1" applyFill="1" applyAlignment="1" applyProtection="1"/>
    <xf numFmtId="0" fontId="56" fillId="0" borderId="0" xfId="0" applyFont="1" applyFill="1" applyAlignment="1" applyProtection="1">
      <alignment vertical="center"/>
      <protection locked="0"/>
    </xf>
    <xf numFmtId="0" fontId="55" fillId="0" borderId="0" xfId="0" applyFont="1" applyFill="1" applyAlignment="1" applyProtection="1">
      <protection locked="0"/>
    </xf>
    <xf numFmtId="0" fontId="28" fillId="0" borderId="0" xfId="1" applyFont="1" applyAlignment="1" applyProtection="1">
      <alignment horizontal="center" vertical="center"/>
    </xf>
    <xf numFmtId="0" fontId="57" fillId="0" borderId="3" xfId="0" applyFont="1" applyBorder="1" applyAlignment="1" applyProtection="1">
      <alignment vertical="center"/>
    </xf>
    <xf numFmtId="0" fontId="58" fillId="0" borderId="0" xfId="0" applyFont="1" applyAlignment="1" applyProtection="1">
      <alignment vertical="center"/>
    </xf>
    <xf numFmtId="0" fontId="59" fillId="0" borderId="0" xfId="0" applyFont="1" applyAlignment="1" applyProtection="1">
      <alignment vertical="center"/>
    </xf>
    <xf numFmtId="0" fontId="60" fillId="0" borderId="0" xfId="0" applyFont="1" applyAlignment="1" applyProtection="1">
      <alignment horizontal="center" vertical="center"/>
    </xf>
    <xf numFmtId="4" fontId="61" fillId="0" borderId="19" xfId="0" applyNumberFormat="1" applyFont="1" applyBorder="1" applyAlignment="1" applyProtection="1">
      <alignment vertical="center"/>
    </xf>
    <xf numFmtId="4" fontId="61" fillId="0" borderId="20" xfId="0" applyNumberFormat="1" applyFont="1" applyBorder="1" applyAlignment="1" applyProtection="1">
      <alignment vertical="center"/>
    </xf>
    <xf numFmtId="166" fontId="61" fillId="0" borderId="20" xfId="0" applyNumberFormat="1" applyFont="1" applyBorder="1" applyAlignment="1" applyProtection="1">
      <alignment vertical="center"/>
    </xf>
    <xf numFmtId="4" fontId="61" fillId="0" borderId="21" xfId="0" applyNumberFormat="1" applyFont="1" applyBorder="1" applyAlignment="1" applyProtection="1">
      <alignment vertical="center"/>
    </xf>
    <xf numFmtId="0" fontId="57" fillId="0" borderId="0" xfId="0" applyFont="1" applyAlignment="1" applyProtection="1">
      <alignment vertical="center"/>
    </xf>
    <xf numFmtId="0" fontId="57" fillId="0" borderId="0" xfId="0" applyFont="1" applyAlignment="1" applyProtection="1">
      <alignment horizontal="left" vertical="center"/>
    </xf>
    <xf numFmtId="17" fontId="2" fillId="0" borderId="0" xfId="0" applyNumberFormat="1" applyFont="1" applyAlignment="1">
      <alignment horizontal="left" vertical="center"/>
    </xf>
    <xf numFmtId="18" fontId="21" fillId="0" borderId="22" xfId="0" applyNumberFormat="1" applyFont="1" applyBorder="1" applyAlignment="1" applyProtection="1">
      <alignment horizontal="center" vertical="center"/>
    </xf>
    <xf numFmtId="0" fontId="36" fillId="5" borderId="22" xfId="0" applyFont="1" applyFill="1" applyBorder="1" applyAlignment="1" applyProtection="1">
      <alignment horizontal="left"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8" fillId="0" borderId="0" xfId="0" applyFont="1" applyAlignment="1" applyProtection="1">
      <alignment horizontal="left" vertical="center" wrapText="1"/>
    </xf>
    <xf numFmtId="4" fontId="59" fillId="0" borderId="0" xfId="0" applyNumberFormat="1" applyFont="1" applyAlignment="1" applyProtection="1">
      <alignment vertical="center"/>
    </xf>
    <xf numFmtId="0" fontId="59" fillId="0" borderId="0" xfId="0" applyFont="1" applyAlignment="1" applyProtection="1">
      <alignment vertical="center"/>
    </xf>
    <xf numFmtId="0" fontId="21" fillId="4" borderId="6" xfId="0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47" fillId="0" borderId="0" xfId="0" applyFont="1" applyBorder="1" applyAlignment="1" applyProtection="1">
      <alignment horizontal="left" vertical="center" wrapText="1"/>
    </xf>
    <xf numFmtId="0" fontId="48" fillId="0" borderId="0" xfId="0" applyFont="1" applyBorder="1" applyAlignment="1" applyProtection="1">
      <alignment horizontal="left" vertical="center" wrapText="1"/>
    </xf>
    <xf numFmtId="0" fontId="46" fillId="0" borderId="0" xfId="0" applyFont="1" applyBorder="1" applyAlignment="1" applyProtection="1">
      <alignment horizontal="left" vertical="center" wrapText="1"/>
    </xf>
    <xf numFmtId="0" fontId="4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 wrapText="1"/>
    </xf>
    <xf numFmtId="0" fontId="46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 wrapText="1"/>
    </xf>
    <xf numFmtId="0" fontId="44" fillId="7" borderId="0" xfId="1" applyFont="1" applyFill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kupiny/VRI/P2/INV/Kosmonosy%20-%20obnova%20vod%20a%20kan/SOUTEZE/STAVBA%201_ETAPA/Zadavaci%20dokumentace/Kosmonosy,%20obnova%20vod%20a%20kan%20-%20etapa%201,%20&#269;&#225;st%20B%20ODEM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.1 - SO 1.1 Stoka AD"/>
      <sheetName val="1.4 - SO 1.4.2 Vodovodní ..."/>
      <sheetName val="2.1 - SO 2.1 Stoka AC"/>
      <sheetName val="2.4 - SO 2.3.2 Vodovodní ..."/>
      <sheetName val="3.1 - SO 3.1 Stoka AA"/>
      <sheetName val="3.2 - SO 3.2.1 Stoka B"/>
      <sheetName val="3.3 - SO 3.3 Lokální opra..."/>
      <sheetName val="3.4 - SO 3.4 Vodovodní řad 3"/>
      <sheetName val="4.1 - SO 4.1 Stoka A"/>
      <sheetName val="4.2 - SO 4.2 Lokální opra..."/>
      <sheetName val="4.3 - SO 4.3 Vodovodní řad 4"/>
      <sheetName val="5.3 - SO 5.2.5 Vodovodní ..."/>
      <sheetName val="06 - Vedlejší a ostaní ná..."/>
      <sheetName val="Pokyny pro vyplnění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2">
          <cell r="F62"/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abSelected="1" topLeftCell="A82" workbookViewId="0">
      <selection activeCell="A109" sqref="A109:XFD109"/>
    </sheetView>
  </sheetViews>
  <sheetFormatPr defaultRowHeight="11.25" x14ac:dyDescent="0.2"/>
  <cols>
    <col min="1" max="1" width="8.33203125" style="77" customWidth="1"/>
    <col min="2" max="2" width="1.6640625" style="77" customWidth="1"/>
    <col min="3" max="3" width="4.1640625" style="77" customWidth="1"/>
    <col min="4" max="33" width="2.6640625" style="77" customWidth="1"/>
    <col min="34" max="34" width="3.33203125" style="77" customWidth="1"/>
    <col min="35" max="35" width="31.6640625" style="77" customWidth="1"/>
    <col min="36" max="37" width="2.5" style="77" customWidth="1"/>
    <col min="38" max="38" width="8.33203125" style="77" customWidth="1"/>
    <col min="39" max="39" width="3.33203125" style="77" customWidth="1"/>
    <col min="40" max="40" width="13.33203125" style="77" customWidth="1"/>
    <col min="41" max="41" width="7.5" style="77" customWidth="1"/>
    <col min="42" max="42" width="4.1640625" style="77" customWidth="1"/>
    <col min="43" max="43" width="15.6640625" style="77" hidden="1" customWidth="1"/>
    <col min="44" max="44" width="13.6640625" style="77" customWidth="1"/>
    <col min="45" max="47" width="25.83203125" style="77" hidden="1" customWidth="1"/>
    <col min="48" max="49" width="21.6640625" style="77" hidden="1" customWidth="1"/>
    <col min="50" max="51" width="25" style="77" hidden="1" customWidth="1"/>
    <col min="52" max="52" width="21.6640625" style="77" hidden="1" customWidth="1"/>
    <col min="53" max="53" width="19.1640625" style="77" hidden="1" customWidth="1"/>
    <col min="54" max="54" width="25" style="77" hidden="1" customWidth="1"/>
    <col min="55" max="55" width="21.6640625" style="77" hidden="1" customWidth="1"/>
    <col min="56" max="56" width="19.1640625" style="77" hidden="1" customWidth="1"/>
    <col min="57" max="57" width="66.5" style="77" customWidth="1"/>
    <col min="58" max="70" width="9.33203125" style="77"/>
    <col min="71" max="91" width="9.33203125" style="77" hidden="1"/>
    <col min="92" max="16384" width="9.33203125" style="77"/>
  </cols>
  <sheetData>
    <row r="1" spans="1:74" x14ac:dyDescent="0.2">
      <c r="A1" s="4" t="s">
        <v>0</v>
      </c>
      <c r="AZ1" s="4" t="s">
        <v>1</v>
      </c>
      <c r="BA1" s="4" t="s">
        <v>2</v>
      </c>
      <c r="BB1" s="4" t="s">
        <v>1</v>
      </c>
      <c r="BT1" s="4" t="s">
        <v>3</v>
      </c>
      <c r="BU1" s="4" t="s">
        <v>3</v>
      </c>
      <c r="BV1" s="4" t="s">
        <v>4</v>
      </c>
    </row>
    <row r="2" spans="1:74" ht="36.950000000000003" customHeight="1" x14ac:dyDescent="0.2">
      <c r="AR2" s="362" t="s">
        <v>5</v>
      </c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5" t="s">
        <v>6</v>
      </c>
      <c r="BT2" s="5" t="s">
        <v>7</v>
      </c>
    </row>
    <row r="3" spans="1:74" ht="6.95" customHeight="1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BS3" s="5" t="s">
        <v>6</v>
      </c>
      <c r="BT3" s="5" t="s">
        <v>8</v>
      </c>
    </row>
    <row r="4" spans="1:74" ht="24.95" customHeight="1" x14ac:dyDescent="0.2">
      <c r="B4" s="8"/>
      <c r="D4" s="9" t="s">
        <v>9</v>
      </c>
      <c r="AR4" s="8"/>
      <c r="AS4" s="10" t="s">
        <v>10</v>
      </c>
      <c r="BS4" s="5" t="s">
        <v>11</v>
      </c>
    </row>
    <row r="5" spans="1:74" ht="12" customHeight="1" x14ac:dyDescent="0.2">
      <c r="B5" s="8"/>
      <c r="D5" s="11" t="s">
        <v>12</v>
      </c>
      <c r="K5" s="381" t="s">
        <v>13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R5" s="8"/>
      <c r="BS5" s="5" t="s">
        <v>6</v>
      </c>
    </row>
    <row r="6" spans="1:74" ht="36.950000000000003" customHeight="1" x14ac:dyDescent="0.2">
      <c r="B6" s="8"/>
      <c r="D6" s="12" t="s">
        <v>14</v>
      </c>
      <c r="K6" s="382" t="s">
        <v>15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R6" s="8"/>
      <c r="BS6" s="5" t="s">
        <v>6</v>
      </c>
    </row>
    <row r="7" spans="1:74" ht="12" customHeight="1" x14ac:dyDescent="0.2">
      <c r="B7" s="8"/>
      <c r="D7" s="84" t="s">
        <v>16</v>
      </c>
      <c r="K7" s="76" t="s">
        <v>1</v>
      </c>
      <c r="AK7" s="84" t="s">
        <v>17</v>
      </c>
      <c r="AN7" s="76" t="s">
        <v>1</v>
      </c>
      <c r="AR7" s="8"/>
      <c r="BS7" s="5" t="s">
        <v>6</v>
      </c>
    </row>
    <row r="8" spans="1:74" ht="12" customHeight="1" x14ac:dyDescent="0.2">
      <c r="B8" s="8"/>
      <c r="D8" s="84" t="s">
        <v>18</v>
      </c>
      <c r="K8" s="76" t="s">
        <v>19</v>
      </c>
      <c r="AK8" s="84" t="s">
        <v>20</v>
      </c>
      <c r="AN8" s="339">
        <v>44136</v>
      </c>
      <c r="AR8" s="8"/>
      <c r="BS8" s="5" t="s">
        <v>6</v>
      </c>
    </row>
    <row r="9" spans="1:74" ht="14.45" customHeight="1" x14ac:dyDescent="0.2">
      <c r="B9" s="8"/>
      <c r="AR9" s="8"/>
      <c r="BS9" s="5" t="s">
        <v>6</v>
      </c>
    </row>
    <row r="10" spans="1:74" ht="12" customHeight="1" x14ac:dyDescent="0.2">
      <c r="B10" s="8"/>
      <c r="D10" s="84" t="s">
        <v>21</v>
      </c>
      <c r="AK10" s="84" t="s">
        <v>22</v>
      </c>
      <c r="AN10" s="76" t="s">
        <v>23</v>
      </c>
      <c r="AR10" s="8"/>
      <c r="BS10" s="5" t="s">
        <v>6</v>
      </c>
    </row>
    <row r="11" spans="1:74" ht="18.399999999999999" customHeight="1" x14ac:dyDescent="0.2">
      <c r="B11" s="8"/>
      <c r="E11" s="76" t="s">
        <v>24</v>
      </c>
      <c r="AK11" s="84" t="s">
        <v>25</v>
      </c>
      <c r="AN11" s="76" t="s">
        <v>26</v>
      </c>
      <c r="AR11" s="8"/>
      <c r="BS11" s="5" t="s">
        <v>6</v>
      </c>
    </row>
    <row r="12" spans="1:74" ht="6.95" customHeight="1" x14ac:dyDescent="0.2">
      <c r="B12" s="8"/>
      <c r="AR12" s="8"/>
      <c r="BS12" s="5" t="s">
        <v>6</v>
      </c>
    </row>
    <row r="13" spans="1:74" ht="12" customHeight="1" x14ac:dyDescent="0.2">
      <c r="B13" s="8"/>
      <c r="D13" s="84" t="s">
        <v>27</v>
      </c>
      <c r="AK13" s="84" t="s">
        <v>22</v>
      </c>
      <c r="AN13" s="76" t="s">
        <v>1</v>
      </c>
      <c r="AR13" s="8"/>
      <c r="BS13" s="5" t="s">
        <v>6</v>
      </c>
    </row>
    <row r="14" spans="1:74" ht="12.75" x14ac:dyDescent="0.2">
      <c r="B14" s="8"/>
      <c r="E14" s="76" t="s">
        <v>28</v>
      </c>
      <c r="AK14" s="84" t="s">
        <v>25</v>
      </c>
      <c r="AN14" s="76" t="s">
        <v>1</v>
      </c>
      <c r="AR14" s="8"/>
      <c r="BS14" s="5" t="s">
        <v>6</v>
      </c>
    </row>
    <row r="15" spans="1:74" ht="6.95" customHeight="1" x14ac:dyDescent="0.2">
      <c r="B15" s="8"/>
      <c r="AR15" s="8"/>
      <c r="BS15" s="5" t="s">
        <v>3</v>
      </c>
    </row>
    <row r="16" spans="1:74" ht="12" customHeight="1" x14ac:dyDescent="0.2">
      <c r="B16" s="8"/>
      <c r="D16" s="84" t="s">
        <v>29</v>
      </c>
      <c r="AK16" s="84" t="s">
        <v>22</v>
      </c>
      <c r="AN16" s="76" t="s">
        <v>30</v>
      </c>
      <c r="AR16" s="8"/>
      <c r="BS16" s="5" t="s">
        <v>3</v>
      </c>
    </row>
    <row r="17" spans="1:71" ht="18.399999999999999" customHeight="1" x14ac:dyDescent="0.2">
      <c r="B17" s="8"/>
      <c r="E17" s="76" t="s">
        <v>31</v>
      </c>
      <c r="AK17" s="84" t="s">
        <v>25</v>
      </c>
      <c r="AN17" s="76" t="s">
        <v>32</v>
      </c>
      <c r="AR17" s="8"/>
      <c r="BS17" s="5" t="s">
        <v>33</v>
      </c>
    </row>
    <row r="18" spans="1:71" ht="6.95" customHeight="1" x14ac:dyDescent="0.2">
      <c r="B18" s="8"/>
      <c r="AR18" s="8"/>
      <c r="BS18" s="5" t="s">
        <v>6</v>
      </c>
    </row>
    <row r="19" spans="1:71" ht="12" customHeight="1" x14ac:dyDescent="0.2">
      <c r="B19" s="8"/>
      <c r="D19" s="84" t="s">
        <v>34</v>
      </c>
      <c r="AK19" s="84" t="s">
        <v>22</v>
      </c>
      <c r="AN19" s="76" t="s">
        <v>1</v>
      </c>
      <c r="AR19" s="8"/>
      <c r="BS19" s="5" t="s">
        <v>6</v>
      </c>
    </row>
    <row r="20" spans="1:71" ht="18.399999999999999" customHeight="1" x14ac:dyDescent="0.2">
      <c r="B20" s="8"/>
      <c r="E20" s="76" t="s">
        <v>35</v>
      </c>
      <c r="AK20" s="84" t="s">
        <v>25</v>
      </c>
      <c r="AN20" s="76" t="s">
        <v>1</v>
      </c>
      <c r="AR20" s="8"/>
      <c r="BS20" s="5" t="s">
        <v>3</v>
      </c>
    </row>
    <row r="21" spans="1:71" ht="6.95" customHeight="1" x14ac:dyDescent="0.2">
      <c r="B21" s="8"/>
      <c r="AR21" s="8"/>
    </row>
    <row r="22" spans="1:71" ht="12" customHeight="1" x14ac:dyDescent="0.2">
      <c r="B22" s="8"/>
      <c r="D22" s="84" t="s">
        <v>36</v>
      </c>
      <c r="AR22" s="8"/>
    </row>
    <row r="23" spans="1:71" ht="47.25" customHeight="1" x14ac:dyDescent="0.2">
      <c r="B23" s="8"/>
      <c r="E23" s="383" t="s">
        <v>37</v>
      </c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  <c r="AC23" s="383"/>
      <c r="AD23" s="383"/>
      <c r="AE23" s="383"/>
      <c r="AF23" s="383"/>
      <c r="AG23" s="383"/>
      <c r="AH23" s="383"/>
      <c r="AI23" s="383"/>
      <c r="AJ23" s="383"/>
      <c r="AK23" s="383"/>
      <c r="AL23" s="383"/>
      <c r="AM23" s="383"/>
      <c r="AN23" s="383"/>
      <c r="AR23" s="8"/>
    </row>
    <row r="24" spans="1:71" ht="6.95" customHeight="1" x14ac:dyDescent="0.2">
      <c r="B24" s="8"/>
      <c r="AR24" s="8"/>
    </row>
    <row r="25" spans="1:71" ht="6.95" customHeight="1" x14ac:dyDescent="0.2">
      <c r="B25" s="8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R25" s="8"/>
    </row>
    <row r="26" spans="1:71" s="1" customFormat="1" ht="25.9" customHeight="1" x14ac:dyDescent="0.2">
      <c r="A26" s="85"/>
      <c r="B26" s="14"/>
      <c r="C26" s="85"/>
      <c r="D26" s="15" t="s">
        <v>38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384">
        <f>ROUND(AG94,2)</f>
        <v>0</v>
      </c>
      <c r="AL26" s="385"/>
      <c r="AM26" s="385"/>
      <c r="AN26" s="385"/>
      <c r="AO26" s="385"/>
      <c r="AP26" s="85"/>
      <c r="AQ26" s="85"/>
      <c r="AR26" s="14"/>
      <c r="BE26" s="85"/>
    </row>
    <row r="27" spans="1:71" s="1" customFormat="1" ht="6.95" customHeight="1" x14ac:dyDescent="0.2">
      <c r="A27" s="85"/>
      <c r="B27" s="14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14"/>
      <c r="BE27" s="85"/>
    </row>
    <row r="28" spans="1:71" s="1" customFormat="1" ht="12.75" x14ac:dyDescent="0.2">
      <c r="A28" s="85"/>
      <c r="B28" s="14"/>
      <c r="C28" s="85"/>
      <c r="D28" s="85"/>
      <c r="E28" s="85"/>
      <c r="F28" s="85"/>
      <c r="G28" s="85"/>
      <c r="H28" s="85"/>
      <c r="I28" s="85"/>
      <c r="J28" s="85"/>
      <c r="K28" s="85"/>
      <c r="L28" s="386" t="s">
        <v>39</v>
      </c>
      <c r="M28" s="386"/>
      <c r="N28" s="386"/>
      <c r="O28" s="386"/>
      <c r="P28" s="386"/>
      <c r="Q28" s="85"/>
      <c r="R28" s="85"/>
      <c r="S28" s="85"/>
      <c r="T28" s="85"/>
      <c r="U28" s="85"/>
      <c r="V28" s="85"/>
      <c r="W28" s="386" t="s">
        <v>40</v>
      </c>
      <c r="X28" s="386"/>
      <c r="Y28" s="386"/>
      <c r="Z28" s="386"/>
      <c r="AA28" s="386"/>
      <c r="AB28" s="386"/>
      <c r="AC28" s="386"/>
      <c r="AD28" s="386"/>
      <c r="AE28" s="386"/>
      <c r="AF28" s="85"/>
      <c r="AG28" s="85"/>
      <c r="AH28" s="85"/>
      <c r="AI28" s="85"/>
      <c r="AJ28" s="85"/>
      <c r="AK28" s="386" t="s">
        <v>41</v>
      </c>
      <c r="AL28" s="386"/>
      <c r="AM28" s="386"/>
      <c r="AN28" s="386"/>
      <c r="AO28" s="386"/>
      <c r="AP28" s="85"/>
      <c r="AQ28" s="85"/>
      <c r="AR28" s="14"/>
      <c r="BE28" s="85"/>
    </row>
    <row r="29" spans="1:71" s="79" customFormat="1" ht="14.45" customHeight="1" x14ac:dyDescent="0.2">
      <c r="B29" s="16"/>
      <c r="D29" s="84" t="s">
        <v>42</v>
      </c>
      <c r="F29" s="84" t="s">
        <v>43</v>
      </c>
      <c r="L29" s="374">
        <v>0.21</v>
      </c>
      <c r="M29" s="375"/>
      <c r="N29" s="375"/>
      <c r="O29" s="375"/>
      <c r="P29" s="375"/>
      <c r="W29" s="376">
        <f>ROUND(AZ94, 2)</f>
        <v>0</v>
      </c>
      <c r="X29" s="375"/>
      <c r="Y29" s="375"/>
      <c r="Z29" s="375"/>
      <c r="AA29" s="375"/>
      <c r="AB29" s="375"/>
      <c r="AC29" s="375"/>
      <c r="AD29" s="375"/>
      <c r="AE29" s="375"/>
      <c r="AK29" s="376">
        <f>ROUND(AV94, 2)</f>
        <v>0</v>
      </c>
      <c r="AL29" s="375"/>
      <c r="AM29" s="375"/>
      <c r="AN29" s="375"/>
      <c r="AO29" s="375"/>
      <c r="AR29" s="16"/>
    </row>
    <row r="30" spans="1:71" s="79" customFormat="1" ht="14.45" customHeight="1" x14ac:dyDescent="0.2">
      <c r="B30" s="16"/>
      <c r="F30" s="84" t="s">
        <v>44</v>
      </c>
      <c r="L30" s="374">
        <v>0.15</v>
      </c>
      <c r="M30" s="375"/>
      <c r="N30" s="375"/>
      <c r="O30" s="375"/>
      <c r="P30" s="375"/>
      <c r="W30" s="376">
        <f>ROUND(BA94, 2)</f>
        <v>0</v>
      </c>
      <c r="X30" s="375"/>
      <c r="Y30" s="375"/>
      <c r="Z30" s="375"/>
      <c r="AA30" s="375"/>
      <c r="AB30" s="375"/>
      <c r="AC30" s="375"/>
      <c r="AD30" s="375"/>
      <c r="AE30" s="375"/>
      <c r="AK30" s="376">
        <f>ROUND(AW94, 2)</f>
        <v>0</v>
      </c>
      <c r="AL30" s="375"/>
      <c r="AM30" s="375"/>
      <c r="AN30" s="375"/>
      <c r="AO30" s="375"/>
      <c r="AR30" s="16"/>
    </row>
    <row r="31" spans="1:71" s="79" customFormat="1" ht="14.45" hidden="1" customHeight="1" x14ac:dyDescent="0.2">
      <c r="B31" s="16"/>
      <c r="F31" s="84" t="s">
        <v>45</v>
      </c>
      <c r="L31" s="374">
        <v>0.21</v>
      </c>
      <c r="M31" s="375"/>
      <c r="N31" s="375"/>
      <c r="O31" s="375"/>
      <c r="P31" s="375"/>
      <c r="W31" s="376">
        <f>ROUND(BB94, 2)</f>
        <v>0</v>
      </c>
      <c r="X31" s="375"/>
      <c r="Y31" s="375"/>
      <c r="Z31" s="375"/>
      <c r="AA31" s="375"/>
      <c r="AB31" s="375"/>
      <c r="AC31" s="375"/>
      <c r="AD31" s="375"/>
      <c r="AE31" s="375"/>
      <c r="AK31" s="376">
        <v>0</v>
      </c>
      <c r="AL31" s="375"/>
      <c r="AM31" s="375"/>
      <c r="AN31" s="375"/>
      <c r="AO31" s="375"/>
      <c r="AR31" s="16"/>
    </row>
    <row r="32" spans="1:71" s="79" customFormat="1" ht="14.45" hidden="1" customHeight="1" x14ac:dyDescent="0.2">
      <c r="B32" s="16"/>
      <c r="F32" s="84" t="s">
        <v>46</v>
      </c>
      <c r="L32" s="374">
        <v>0.15</v>
      </c>
      <c r="M32" s="375"/>
      <c r="N32" s="375"/>
      <c r="O32" s="375"/>
      <c r="P32" s="375"/>
      <c r="W32" s="376">
        <f>ROUND(BC94, 2)</f>
        <v>0</v>
      </c>
      <c r="X32" s="375"/>
      <c r="Y32" s="375"/>
      <c r="Z32" s="375"/>
      <c r="AA32" s="375"/>
      <c r="AB32" s="375"/>
      <c r="AC32" s="375"/>
      <c r="AD32" s="375"/>
      <c r="AE32" s="375"/>
      <c r="AK32" s="376">
        <v>0</v>
      </c>
      <c r="AL32" s="375"/>
      <c r="AM32" s="375"/>
      <c r="AN32" s="375"/>
      <c r="AO32" s="375"/>
      <c r="AR32" s="16"/>
    </row>
    <row r="33" spans="1:57" s="79" customFormat="1" ht="14.45" hidden="1" customHeight="1" x14ac:dyDescent="0.2">
      <c r="B33" s="16"/>
      <c r="F33" s="84" t="s">
        <v>47</v>
      </c>
      <c r="L33" s="374">
        <v>0</v>
      </c>
      <c r="M33" s="375"/>
      <c r="N33" s="375"/>
      <c r="O33" s="375"/>
      <c r="P33" s="375"/>
      <c r="W33" s="376">
        <f>ROUND(BD94, 2)</f>
        <v>0</v>
      </c>
      <c r="X33" s="375"/>
      <c r="Y33" s="375"/>
      <c r="Z33" s="375"/>
      <c r="AA33" s="375"/>
      <c r="AB33" s="375"/>
      <c r="AC33" s="375"/>
      <c r="AD33" s="375"/>
      <c r="AE33" s="375"/>
      <c r="AK33" s="376">
        <v>0</v>
      </c>
      <c r="AL33" s="375"/>
      <c r="AM33" s="375"/>
      <c r="AN33" s="375"/>
      <c r="AO33" s="375"/>
      <c r="AR33" s="16"/>
    </row>
    <row r="34" spans="1:57" s="1" customFormat="1" ht="6.95" customHeight="1" x14ac:dyDescent="0.2">
      <c r="A34" s="85"/>
      <c r="B34" s="14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14"/>
      <c r="BE34" s="85"/>
    </row>
    <row r="35" spans="1:57" s="1" customFormat="1" ht="25.9" customHeight="1" x14ac:dyDescent="0.2">
      <c r="A35" s="85"/>
      <c r="B35" s="14"/>
      <c r="C35" s="17"/>
      <c r="D35" s="18" t="s">
        <v>48</v>
      </c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19" t="s">
        <v>49</v>
      </c>
      <c r="U35" s="80"/>
      <c r="V35" s="80"/>
      <c r="W35" s="80"/>
      <c r="X35" s="380" t="s">
        <v>50</v>
      </c>
      <c r="Y35" s="378"/>
      <c r="Z35" s="378"/>
      <c r="AA35" s="378"/>
      <c r="AB35" s="378"/>
      <c r="AC35" s="80"/>
      <c r="AD35" s="80"/>
      <c r="AE35" s="80"/>
      <c r="AF35" s="80"/>
      <c r="AG35" s="80"/>
      <c r="AH35" s="80"/>
      <c r="AI35" s="80"/>
      <c r="AJ35" s="80"/>
      <c r="AK35" s="377">
        <f>SUM(AK26:AK33)</f>
        <v>0</v>
      </c>
      <c r="AL35" s="378"/>
      <c r="AM35" s="378"/>
      <c r="AN35" s="378"/>
      <c r="AO35" s="379"/>
      <c r="AP35" s="17"/>
      <c r="AQ35" s="17"/>
      <c r="AR35" s="14"/>
      <c r="BE35" s="85"/>
    </row>
    <row r="36" spans="1:57" s="1" customFormat="1" ht="6.95" customHeight="1" x14ac:dyDescent="0.2">
      <c r="A36" s="85"/>
      <c r="B36" s="14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14"/>
      <c r="BE36" s="85"/>
    </row>
    <row r="37" spans="1:57" s="1" customFormat="1" ht="14.45" customHeight="1" x14ac:dyDescent="0.2">
      <c r="A37" s="85"/>
      <c r="B37" s="14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14"/>
      <c r="BE37" s="85"/>
    </row>
    <row r="38" spans="1:57" ht="14.45" customHeight="1" x14ac:dyDescent="0.2">
      <c r="B38" s="8"/>
      <c r="AR38" s="8"/>
    </row>
    <row r="39" spans="1:57" ht="14.45" customHeight="1" x14ac:dyDescent="0.2">
      <c r="B39" s="8"/>
      <c r="AR39" s="8"/>
    </row>
    <row r="40" spans="1:57" ht="14.45" customHeight="1" x14ac:dyDescent="0.2">
      <c r="B40" s="8"/>
      <c r="AR40" s="8"/>
    </row>
    <row r="41" spans="1:57" ht="14.45" customHeight="1" x14ac:dyDescent="0.2">
      <c r="B41" s="8"/>
      <c r="AR41" s="8"/>
    </row>
    <row r="42" spans="1:57" ht="14.45" customHeight="1" x14ac:dyDescent="0.2">
      <c r="B42" s="8"/>
      <c r="AR42" s="8"/>
    </row>
    <row r="43" spans="1:57" ht="14.45" customHeight="1" x14ac:dyDescent="0.2">
      <c r="B43" s="8"/>
      <c r="AR43" s="8"/>
    </row>
    <row r="44" spans="1:57" ht="14.45" customHeight="1" x14ac:dyDescent="0.2">
      <c r="B44" s="8"/>
      <c r="AR44" s="8"/>
    </row>
    <row r="45" spans="1:57" ht="14.45" customHeight="1" x14ac:dyDescent="0.2">
      <c r="B45" s="8"/>
      <c r="AR45" s="8"/>
    </row>
    <row r="46" spans="1:57" ht="14.45" customHeight="1" x14ac:dyDescent="0.2">
      <c r="B46" s="8"/>
      <c r="AR46" s="8"/>
    </row>
    <row r="47" spans="1:57" ht="14.45" customHeight="1" x14ac:dyDescent="0.2">
      <c r="B47" s="8"/>
      <c r="AR47" s="8"/>
    </row>
    <row r="48" spans="1:57" ht="14.45" customHeight="1" x14ac:dyDescent="0.2">
      <c r="B48" s="8"/>
      <c r="AR48" s="8"/>
    </row>
    <row r="49" spans="1:57" s="1" customFormat="1" ht="14.45" customHeight="1" x14ac:dyDescent="0.2">
      <c r="B49" s="20"/>
      <c r="D49" s="21" t="s">
        <v>51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1" t="s">
        <v>52</v>
      </c>
      <c r="AI49" s="22"/>
      <c r="AJ49" s="22"/>
      <c r="AK49" s="22"/>
      <c r="AL49" s="22"/>
      <c r="AM49" s="22"/>
      <c r="AN49" s="22"/>
      <c r="AO49" s="22"/>
      <c r="AR49" s="20"/>
    </row>
    <row r="50" spans="1:57" x14ac:dyDescent="0.2">
      <c r="B50" s="8"/>
      <c r="AR50" s="8"/>
    </row>
    <row r="51" spans="1:57" x14ac:dyDescent="0.2">
      <c r="B51" s="8"/>
      <c r="AR51" s="8"/>
    </row>
    <row r="52" spans="1:57" x14ac:dyDescent="0.2">
      <c r="B52" s="8"/>
      <c r="AR52" s="8"/>
    </row>
    <row r="53" spans="1:57" x14ac:dyDescent="0.2">
      <c r="B53" s="8"/>
      <c r="AR53" s="8"/>
    </row>
    <row r="54" spans="1:57" x14ac:dyDescent="0.2">
      <c r="B54" s="8"/>
      <c r="AR54" s="8"/>
    </row>
    <row r="55" spans="1:57" x14ac:dyDescent="0.2">
      <c r="B55" s="8"/>
      <c r="AR55" s="8"/>
    </row>
    <row r="56" spans="1:57" x14ac:dyDescent="0.2">
      <c r="B56" s="8"/>
      <c r="AR56" s="8"/>
    </row>
    <row r="57" spans="1:57" x14ac:dyDescent="0.2">
      <c r="B57" s="8"/>
      <c r="AR57" s="8"/>
    </row>
    <row r="58" spans="1:57" x14ac:dyDescent="0.2">
      <c r="B58" s="8"/>
      <c r="AR58" s="8"/>
    </row>
    <row r="59" spans="1:57" x14ac:dyDescent="0.2">
      <c r="B59" s="8"/>
      <c r="AR59" s="8"/>
    </row>
    <row r="60" spans="1:57" s="1" customFormat="1" ht="12.75" x14ac:dyDescent="0.2">
      <c r="A60" s="85"/>
      <c r="B60" s="14"/>
      <c r="C60" s="85"/>
      <c r="D60" s="23" t="s">
        <v>53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23" t="s">
        <v>54</v>
      </c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23" t="s">
        <v>53</v>
      </c>
      <c r="AI60" s="78"/>
      <c r="AJ60" s="78"/>
      <c r="AK60" s="78"/>
      <c r="AL60" s="78"/>
      <c r="AM60" s="23" t="s">
        <v>54</v>
      </c>
      <c r="AN60" s="78"/>
      <c r="AO60" s="78"/>
      <c r="AP60" s="85"/>
      <c r="AQ60" s="85"/>
      <c r="AR60" s="14"/>
      <c r="BE60" s="85"/>
    </row>
    <row r="61" spans="1:57" x14ac:dyDescent="0.2">
      <c r="B61" s="8"/>
      <c r="AR61" s="8"/>
    </row>
    <row r="62" spans="1:57" x14ac:dyDescent="0.2">
      <c r="B62" s="8"/>
      <c r="AR62" s="8"/>
    </row>
    <row r="63" spans="1:57" x14ac:dyDescent="0.2">
      <c r="B63" s="8"/>
      <c r="AR63" s="8"/>
    </row>
    <row r="64" spans="1:57" s="1" customFormat="1" ht="12.75" x14ac:dyDescent="0.2">
      <c r="A64" s="85"/>
      <c r="B64" s="14"/>
      <c r="C64" s="85"/>
      <c r="D64" s="21" t="s">
        <v>55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1" t="s">
        <v>56</v>
      </c>
      <c r="AI64" s="24"/>
      <c r="AJ64" s="24"/>
      <c r="AK64" s="24"/>
      <c r="AL64" s="24"/>
      <c r="AM64" s="24"/>
      <c r="AN64" s="24"/>
      <c r="AO64" s="24"/>
      <c r="AP64" s="85"/>
      <c r="AQ64" s="85"/>
      <c r="AR64" s="14"/>
      <c r="BE64" s="85"/>
    </row>
    <row r="65" spans="1:57" x14ac:dyDescent="0.2">
      <c r="B65" s="8"/>
      <c r="AR65" s="8"/>
    </row>
    <row r="66" spans="1:57" x14ac:dyDescent="0.2">
      <c r="B66" s="8"/>
      <c r="AR66" s="8"/>
    </row>
    <row r="67" spans="1:57" x14ac:dyDescent="0.2">
      <c r="B67" s="8"/>
      <c r="AR67" s="8"/>
    </row>
    <row r="68" spans="1:57" x14ac:dyDescent="0.2">
      <c r="B68" s="8"/>
      <c r="AR68" s="8"/>
    </row>
    <row r="69" spans="1:57" x14ac:dyDescent="0.2">
      <c r="B69" s="8"/>
      <c r="AR69" s="8"/>
    </row>
    <row r="70" spans="1:57" x14ac:dyDescent="0.2">
      <c r="B70" s="8"/>
      <c r="AR70" s="8"/>
    </row>
    <row r="71" spans="1:57" x14ac:dyDescent="0.2">
      <c r="B71" s="8"/>
      <c r="AR71" s="8"/>
    </row>
    <row r="72" spans="1:57" x14ac:dyDescent="0.2">
      <c r="B72" s="8"/>
      <c r="AR72" s="8"/>
    </row>
    <row r="73" spans="1:57" x14ac:dyDescent="0.2">
      <c r="B73" s="8"/>
      <c r="AR73" s="8"/>
    </row>
    <row r="74" spans="1:57" x14ac:dyDescent="0.2">
      <c r="B74" s="8"/>
      <c r="AR74" s="8"/>
    </row>
    <row r="75" spans="1:57" s="1" customFormat="1" ht="12.75" x14ac:dyDescent="0.2">
      <c r="A75" s="85"/>
      <c r="B75" s="14"/>
      <c r="C75" s="85"/>
      <c r="D75" s="23" t="s">
        <v>53</v>
      </c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23" t="s">
        <v>54</v>
      </c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23" t="s">
        <v>53</v>
      </c>
      <c r="AI75" s="78"/>
      <c r="AJ75" s="78"/>
      <c r="AK75" s="78"/>
      <c r="AL75" s="78"/>
      <c r="AM75" s="23" t="s">
        <v>54</v>
      </c>
      <c r="AN75" s="78"/>
      <c r="AO75" s="78"/>
      <c r="AP75" s="85"/>
      <c r="AQ75" s="85"/>
      <c r="AR75" s="14"/>
      <c r="BE75" s="85"/>
    </row>
    <row r="76" spans="1:57" s="1" customFormat="1" x14ac:dyDescent="0.2">
      <c r="A76" s="85"/>
      <c r="B76" s="14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14"/>
      <c r="BE76" s="85"/>
    </row>
    <row r="77" spans="1:57" s="1" customFormat="1" ht="6.95" customHeight="1" x14ac:dyDescent="0.2">
      <c r="A77" s="85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14"/>
      <c r="BE77" s="85"/>
    </row>
    <row r="81" spans="1:91" s="1" customFormat="1" ht="6.95" customHeight="1" x14ac:dyDescent="0.2">
      <c r="A81" s="85"/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14"/>
      <c r="BE81" s="85"/>
    </row>
    <row r="82" spans="1:91" s="1" customFormat="1" ht="24.95" customHeight="1" x14ac:dyDescent="0.2">
      <c r="A82" s="85"/>
      <c r="B82" s="14"/>
      <c r="C82" s="9" t="s">
        <v>57</v>
      </c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14"/>
      <c r="BE82" s="85"/>
    </row>
    <row r="83" spans="1:91" s="1" customFormat="1" ht="6.95" customHeight="1" x14ac:dyDescent="0.2">
      <c r="A83" s="85"/>
      <c r="B83" s="14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14"/>
      <c r="BE83" s="85"/>
    </row>
    <row r="84" spans="1:91" s="83" customFormat="1" ht="12" customHeight="1" x14ac:dyDescent="0.2">
      <c r="B84" s="29"/>
      <c r="C84" s="84" t="s">
        <v>12</v>
      </c>
      <c r="L84" s="83" t="str">
        <f>K5</f>
        <v>20180121-A</v>
      </c>
      <c r="AR84" s="29"/>
    </row>
    <row r="85" spans="1:91" s="75" customFormat="1" ht="36.950000000000003" customHeight="1" x14ac:dyDescent="0.2">
      <c r="B85" s="30"/>
      <c r="C85" s="31" t="s">
        <v>14</v>
      </c>
      <c r="L85" s="390" t="str">
        <f>K6</f>
        <v>Kosmonosy, obnova vodovodu a kanalizace - 2. etapa - část A</v>
      </c>
      <c r="M85" s="391"/>
      <c r="N85" s="391"/>
      <c r="O85" s="391"/>
      <c r="P85" s="391"/>
      <c r="Q85" s="391"/>
      <c r="R85" s="391"/>
      <c r="S85" s="391"/>
      <c r="T85" s="391"/>
      <c r="U85" s="391"/>
      <c r="V85" s="391"/>
      <c r="W85" s="391"/>
      <c r="X85" s="391"/>
      <c r="Y85" s="391"/>
      <c r="Z85" s="391"/>
      <c r="AA85" s="391"/>
      <c r="AB85" s="391"/>
      <c r="AC85" s="391"/>
      <c r="AD85" s="391"/>
      <c r="AE85" s="391"/>
      <c r="AF85" s="391"/>
      <c r="AG85" s="391"/>
      <c r="AH85" s="391"/>
      <c r="AI85" s="391"/>
      <c r="AJ85" s="391"/>
      <c r="AK85" s="391"/>
      <c r="AL85" s="391"/>
      <c r="AM85" s="391"/>
      <c r="AN85" s="391"/>
      <c r="AO85" s="391"/>
      <c r="AR85" s="30"/>
    </row>
    <row r="86" spans="1:91" s="1" customFormat="1" ht="6.95" customHeight="1" x14ac:dyDescent="0.2">
      <c r="A86" s="85"/>
      <c r="B86" s="14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14"/>
      <c r="BE86" s="85"/>
    </row>
    <row r="87" spans="1:91" s="1" customFormat="1" ht="12" customHeight="1" x14ac:dyDescent="0.2">
      <c r="A87" s="85"/>
      <c r="B87" s="14"/>
      <c r="C87" s="84" t="s">
        <v>18</v>
      </c>
      <c r="D87" s="85"/>
      <c r="E87" s="85"/>
      <c r="F87" s="85"/>
      <c r="G87" s="85"/>
      <c r="H87" s="85"/>
      <c r="I87" s="85"/>
      <c r="J87" s="85"/>
      <c r="K87" s="85"/>
      <c r="L87" s="32" t="str">
        <f>IF(K8="","",K8)</f>
        <v>Kosmonosy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4" t="s">
        <v>20</v>
      </c>
      <c r="AJ87" s="85"/>
      <c r="AK87" s="85"/>
      <c r="AL87" s="85"/>
      <c r="AM87" s="368">
        <f>IF(AN8= "","",AN8)</f>
        <v>44136</v>
      </c>
      <c r="AN87" s="368"/>
      <c r="AO87" s="85"/>
      <c r="AP87" s="85"/>
      <c r="AQ87" s="85"/>
      <c r="AR87" s="14"/>
      <c r="BE87" s="85"/>
    </row>
    <row r="88" spans="1:91" s="1" customFormat="1" ht="6.95" customHeight="1" x14ac:dyDescent="0.2">
      <c r="A88" s="85"/>
      <c r="B88" s="14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14"/>
      <c r="BE88" s="85"/>
    </row>
    <row r="89" spans="1:91" s="1" customFormat="1" ht="15.2" customHeight="1" x14ac:dyDescent="0.2">
      <c r="A89" s="85"/>
      <c r="B89" s="14"/>
      <c r="C89" s="84" t="s">
        <v>21</v>
      </c>
      <c r="D89" s="85"/>
      <c r="E89" s="85"/>
      <c r="F89" s="85"/>
      <c r="G89" s="85"/>
      <c r="H89" s="85"/>
      <c r="I89" s="85"/>
      <c r="J89" s="85"/>
      <c r="K89" s="85"/>
      <c r="L89" s="83" t="str">
        <f>IF(E11= "","",E11)</f>
        <v>Vodovody a kanalizace Mladá Boleslav, a.s.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4" t="s">
        <v>29</v>
      </c>
      <c r="AJ89" s="85"/>
      <c r="AK89" s="85"/>
      <c r="AL89" s="85"/>
      <c r="AM89" s="369" t="str">
        <f>IF(E17="","",E17)</f>
        <v>ŠINDLAR s.r.o.</v>
      </c>
      <c r="AN89" s="370"/>
      <c r="AO89" s="370"/>
      <c r="AP89" s="370"/>
      <c r="AQ89" s="85"/>
      <c r="AR89" s="14"/>
      <c r="AS89" s="358" t="s">
        <v>58</v>
      </c>
      <c r="AT89" s="359"/>
      <c r="AU89" s="33"/>
      <c r="AV89" s="33"/>
      <c r="AW89" s="33"/>
      <c r="AX89" s="33"/>
      <c r="AY89" s="33"/>
      <c r="AZ89" s="33"/>
      <c r="BA89" s="33"/>
      <c r="BB89" s="33"/>
      <c r="BC89" s="33"/>
      <c r="BD89" s="34"/>
      <c r="BE89" s="85"/>
    </row>
    <row r="90" spans="1:91" s="1" customFormat="1" ht="15.2" customHeight="1" x14ac:dyDescent="0.2">
      <c r="A90" s="85"/>
      <c r="B90" s="14"/>
      <c r="C90" s="84" t="s">
        <v>27</v>
      </c>
      <c r="D90" s="85"/>
      <c r="E90" s="85"/>
      <c r="F90" s="85"/>
      <c r="G90" s="85"/>
      <c r="H90" s="85"/>
      <c r="I90" s="85"/>
      <c r="J90" s="85"/>
      <c r="K90" s="85"/>
      <c r="L90" s="83" t="str">
        <f>IF(E14="","",E14)</f>
        <v>Dle výběrového řízení</v>
      </c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4" t="s">
        <v>34</v>
      </c>
      <c r="AJ90" s="85"/>
      <c r="AK90" s="85"/>
      <c r="AL90" s="85"/>
      <c r="AM90" s="369" t="str">
        <f>IF(E20="","",E20)</f>
        <v>Roman Bárta</v>
      </c>
      <c r="AN90" s="370"/>
      <c r="AO90" s="370"/>
      <c r="AP90" s="370"/>
      <c r="AQ90" s="85"/>
      <c r="AR90" s="14"/>
      <c r="AS90" s="360"/>
      <c r="AT90" s="361"/>
      <c r="AU90" s="35"/>
      <c r="AV90" s="35"/>
      <c r="AW90" s="35"/>
      <c r="AX90" s="35"/>
      <c r="AY90" s="35"/>
      <c r="AZ90" s="35"/>
      <c r="BA90" s="35"/>
      <c r="BB90" s="35"/>
      <c r="BC90" s="35"/>
      <c r="BD90" s="36"/>
      <c r="BE90" s="85"/>
    </row>
    <row r="91" spans="1:91" s="1" customFormat="1" ht="10.9" customHeight="1" x14ac:dyDescent="0.2">
      <c r="A91" s="85"/>
      <c r="B91" s="14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14"/>
      <c r="AS91" s="360"/>
      <c r="AT91" s="361"/>
      <c r="AU91" s="35"/>
      <c r="AV91" s="35"/>
      <c r="AW91" s="35"/>
      <c r="AX91" s="35"/>
      <c r="AY91" s="35"/>
      <c r="AZ91" s="35"/>
      <c r="BA91" s="35"/>
      <c r="BB91" s="35"/>
      <c r="BC91" s="35"/>
      <c r="BD91" s="36"/>
      <c r="BE91" s="85"/>
    </row>
    <row r="92" spans="1:91" s="1" customFormat="1" ht="29.25" customHeight="1" x14ac:dyDescent="0.2">
      <c r="A92" s="85"/>
      <c r="B92" s="14"/>
      <c r="C92" s="395" t="s">
        <v>59</v>
      </c>
      <c r="D92" s="367"/>
      <c r="E92" s="367"/>
      <c r="F92" s="367"/>
      <c r="G92" s="367"/>
      <c r="H92" s="37"/>
      <c r="I92" s="371" t="s">
        <v>60</v>
      </c>
      <c r="J92" s="367"/>
      <c r="K92" s="367"/>
      <c r="L92" s="367"/>
      <c r="M92" s="367"/>
      <c r="N92" s="367"/>
      <c r="O92" s="367"/>
      <c r="P92" s="367"/>
      <c r="Q92" s="367"/>
      <c r="R92" s="367"/>
      <c r="S92" s="367"/>
      <c r="T92" s="367"/>
      <c r="U92" s="367"/>
      <c r="V92" s="367"/>
      <c r="W92" s="367"/>
      <c r="X92" s="367"/>
      <c r="Y92" s="367"/>
      <c r="Z92" s="367"/>
      <c r="AA92" s="367"/>
      <c r="AB92" s="367"/>
      <c r="AC92" s="367"/>
      <c r="AD92" s="367"/>
      <c r="AE92" s="367"/>
      <c r="AF92" s="367"/>
      <c r="AG92" s="366" t="s">
        <v>61</v>
      </c>
      <c r="AH92" s="367"/>
      <c r="AI92" s="367"/>
      <c r="AJ92" s="367"/>
      <c r="AK92" s="367"/>
      <c r="AL92" s="367"/>
      <c r="AM92" s="367"/>
      <c r="AN92" s="371" t="s">
        <v>62</v>
      </c>
      <c r="AO92" s="367"/>
      <c r="AP92" s="372"/>
      <c r="AQ92" s="38" t="s">
        <v>63</v>
      </c>
      <c r="AR92" s="14"/>
      <c r="AS92" s="39" t="s">
        <v>64</v>
      </c>
      <c r="AT92" s="40" t="s">
        <v>65</v>
      </c>
      <c r="AU92" s="40" t="s">
        <v>66</v>
      </c>
      <c r="AV92" s="40" t="s">
        <v>67</v>
      </c>
      <c r="AW92" s="40" t="s">
        <v>68</v>
      </c>
      <c r="AX92" s="40" t="s">
        <v>69</v>
      </c>
      <c r="AY92" s="40" t="s">
        <v>70</v>
      </c>
      <c r="AZ92" s="40" t="s">
        <v>71</v>
      </c>
      <c r="BA92" s="40" t="s">
        <v>72</v>
      </c>
      <c r="BB92" s="40" t="s">
        <v>73</v>
      </c>
      <c r="BC92" s="40" t="s">
        <v>74</v>
      </c>
      <c r="BD92" s="41" t="s">
        <v>75</v>
      </c>
      <c r="BE92" s="85"/>
    </row>
    <row r="93" spans="1:91" s="1" customFormat="1" ht="10.9" customHeight="1" x14ac:dyDescent="0.2">
      <c r="A93" s="85"/>
      <c r="B93" s="14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14"/>
      <c r="AS93" s="4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  <c r="BE93" s="85"/>
    </row>
    <row r="94" spans="1:91" s="2" customFormat="1" ht="32.450000000000003" customHeight="1" x14ac:dyDescent="0.2">
      <c r="B94" s="45"/>
      <c r="C94" s="46" t="s">
        <v>76</v>
      </c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388">
        <f>ROUND(AG95+AG98+AG101+AG104+AG109,2)</f>
        <v>0</v>
      </c>
      <c r="AH94" s="388"/>
      <c r="AI94" s="388"/>
      <c r="AJ94" s="388"/>
      <c r="AK94" s="388"/>
      <c r="AL94" s="388"/>
      <c r="AM94" s="388"/>
      <c r="AN94" s="357">
        <f>AG94*1.21</f>
        <v>0</v>
      </c>
      <c r="AO94" s="357"/>
      <c r="AP94" s="357"/>
      <c r="AQ94" s="48" t="s">
        <v>1</v>
      </c>
      <c r="AR94" s="45"/>
      <c r="AS94" s="49">
        <f>ROUND(AS95+AS98+AS101+AS104,2)</f>
        <v>0</v>
      </c>
      <c r="AT94" s="50">
        <f t="shared" ref="AT94:AT109" si="0">ROUND(SUM(AV94:AW94),2)</f>
        <v>0</v>
      </c>
      <c r="AU94" s="51">
        <f>ROUND(AU95+AU98+AU101+AU104,5)</f>
        <v>6305.4220699999996</v>
      </c>
      <c r="AV94" s="50">
        <f>ROUND(AZ94*L29,2)</f>
        <v>0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ROUND(AZ95+AZ98+AZ101+AZ104,2)</f>
        <v>0</v>
      </c>
      <c r="BA94" s="50">
        <f>ROUND(BA95+BA98+BA101+BA104,2)</f>
        <v>0</v>
      </c>
      <c r="BB94" s="50">
        <f>ROUND(BB95+BB98+BB101+BB104,2)</f>
        <v>0</v>
      </c>
      <c r="BC94" s="50">
        <f>ROUND(BC95+BC98+BC101+BC104,2)</f>
        <v>0</v>
      </c>
      <c r="BD94" s="52">
        <f>ROUND(BD95+BD98+BD101+BD104,2)</f>
        <v>0</v>
      </c>
      <c r="BS94" s="53" t="s">
        <v>77</v>
      </c>
      <c r="BT94" s="53" t="s">
        <v>78</v>
      </c>
      <c r="BU94" s="54" t="s">
        <v>79</v>
      </c>
      <c r="BV94" s="53" t="s">
        <v>80</v>
      </c>
      <c r="BW94" s="53" t="s">
        <v>4</v>
      </c>
      <c r="BX94" s="53" t="s">
        <v>81</v>
      </c>
      <c r="CL94" s="53" t="s">
        <v>1</v>
      </c>
    </row>
    <row r="95" spans="1:91" s="3" customFormat="1" ht="16.5" customHeight="1" x14ac:dyDescent="0.2">
      <c r="B95" s="55"/>
      <c r="C95" s="56"/>
      <c r="D95" s="389" t="s">
        <v>82</v>
      </c>
      <c r="E95" s="389"/>
      <c r="F95" s="389"/>
      <c r="G95" s="389"/>
      <c r="H95" s="389"/>
      <c r="I95" s="81"/>
      <c r="J95" s="389" t="s">
        <v>83</v>
      </c>
      <c r="K95" s="389"/>
      <c r="L95" s="389"/>
      <c r="M95" s="389"/>
      <c r="N95" s="389"/>
      <c r="O95" s="389"/>
      <c r="P95" s="389"/>
      <c r="Q95" s="389"/>
      <c r="R95" s="389"/>
      <c r="S95" s="389"/>
      <c r="T95" s="389"/>
      <c r="U95" s="389"/>
      <c r="V95" s="389"/>
      <c r="W95" s="389"/>
      <c r="X95" s="389"/>
      <c r="Y95" s="389"/>
      <c r="Z95" s="389"/>
      <c r="AA95" s="389"/>
      <c r="AB95" s="389"/>
      <c r="AC95" s="389"/>
      <c r="AD95" s="389"/>
      <c r="AE95" s="389"/>
      <c r="AF95" s="389"/>
      <c r="AG95" s="364">
        <f>ROUND(SUM(AG96:AG97),2)</f>
        <v>0</v>
      </c>
      <c r="AH95" s="365"/>
      <c r="AI95" s="365"/>
      <c r="AJ95" s="365"/>
      <c r="AK95" s="365"/>
      <c r="AL95" s="365"/>
      <c r="AM95" s="365"/>
      <c r="AN95" s="373">
        <f t="shared" ref="AN95:AN108" si="1">SUM(AG95,AT95)</f>
        <v>0</v>
      </c>
      <c r="AO95" s="365"/>
      <c r="AP95" s="365"/>
      <c r="AQ95" s="57" t="s">
        <v>84</v>
      </c>
      <c r="AR95" s="55"/>
      <c r="AS95" s="58">
        <f>ROUND(SUM(AS96:AS97),2)</f>
        <v>0</v>
      </c>
      <c r="AT95" s="59">
        <f t="shared" si="0"/>
        <v>0</v>
      </c>
      <c r="AU95" s="60">
        <f>ROUND(SUM(AU96:AU97),5)</f>
        <v>1735.9018799999999</v>
      </c>
      <c r="AV95" s="59">
        <f>ROUND(AZ95*L29,2)</f>
        <v>0</v>
      </c>
      <c r="AW95" s="59">
        <f>ROUND(BA95*L30,2)</f>
        <v>0</v>
      </c>
      <c r="AX95" s="59">
        <f>ROUND(BB95*L29,2)</f>
        <v>0</v>
      </c>
      <c r="AY95" s="59">
        <f>ROUND(BC95*L30,2)</f>
        <v>0</v>
      </c>
      <c r="AZ95" s="59">
        <f>ROUND(SUM(AZ96:AZ97),2)</f>
        <v>0</v>
      </c>
      <c r="BA95" s="59">
        <f>ROUND(SUM(BA96:BA97),2)</f>
        <v>0</v>
      </c>
      <c r="BB95" s="59">
        <f>ROUND(SUM(BB96:BB97),2)</f>
        <v>0</v>
      </c>
      <c r="BC95" s="59">
        <f>ROUND(SUM(BC96:BC97),2)</f>
        <v>0</v>
      </c>
      <c r="BD95" s="61">
        <f>ROUND(SUM(BD96:BD97),2)</f>
        <v>0</v>
      </c>
      <c r="BS95" s="62" t="s">
        <v>77</v>
      </c>
      <c r="BT95" s="62" t="s">
        <v>85</v>
      </c>
      <c r="BU95" s="62" t="s">
        <v>79</v>
      </c>
      <c r="BV95" s="62" t="s">
        <v>80</v>
      </c>
      <c r="BW95" s="62" t="s">
        <v>86</v>
      </c>
      <c r="BX95" s="62" t="s">
        <v>4</v>
      </c>
      <c r="CL95" s="62" t="s">
        <v>1</v>
      </c>
      <c r="CM95" s="62" t="s">
        <v>87</v>
      </c>
    </row>
    <row r="96" spans="1:91" s="83" customFormat="1" ht="16.5" customHeight="1" x14ac:dyDescent="0.2">
      <c r="A96" s="63" t="s">
        <v>88</v>
      </c>
      <c r="B96" s="29"/>
      <c r="C96" s="82"/>
      <c r="D96" s="82"/>
      <c r="E96" s="387" t="s">
        <v>89</v>
      </c>
      <c r="F96" s="387"/>
      <c r="G96" s="387"/>
      <c r="H96" s="387"/>
      <c r="I96" s="387"/>
      <c r="J96" s="82"/>
      <c r="K96" s="387" t="s">
        <v>90</v>
      </c>
      <c r="L96" s="387"/>
      <c r="M96" s="387"/>
      <c r="N96" s="387"/>
      <c r="O96" s="387"/>
      <c r="P96" s="387"/>
      <c r="Q96" s="387"/>
      <c r="R96" s="387"/>
      <c r="S96" s="387"/>
      <c r="T96" s="387"/>
      <c r="U96" s="387"/>
      <c r="V96" s="387"/>
      <c r="W96" s="387"/>
      <c r="X96" s="387"/>
      <c r="Y96" s="387"/>
      <c r="Z96" s="387"/>
      <c r="AA96" s="387"/>
      <c r="AB96" s="387"/>
      <c r="AC96" s="387"/>
      <c r="AD96" s="387"/>
      <c r="AE96" s="387"/>
      <c r="AF96" s="387"/>
      <c r="AG96" s="355">
        <f>'SO 1.1. - Stoka C'!J32</f>
        <v>0</v>
      </c>
      <c r="AH96" s="356"/>
      <c r="AI96" s="356"/>
      <c r="AJ96" s="356"/>
      <c r="AK96" s="356"/>
      <c r="AL96" s="356"/>
      <c r="AM96" s="356"/>
      <c r="AN96" s="355">
        <f t="shared" si="1"/>
        <v>0</v>
      </c>
      <c r="AO96" s="356"/>
      <c r="AP96" s="356"/>
      <c r="AQ96" s="64" t="s">
        <v>91</v>
      </c>
      <c r="AR96" s="29"/>
      <c r="AS96" s="65">
        <v>0</v>
      </c>
      <c r="AT96" s="66">
        <f t="shared" si="0"/>
        <v>0</v>
      </c>
      <c r="AU96" s="67">
        <f>'SO 1.1. - Stoka C'!P131</f>
        <v>1084.380095</v>
      </c>
      <c r="AV96" s="66">
        <f>'SO 1.1. - Stoka C'!J35</f>
        <v>0</v>
      </c>
      <c r="AW96" s="66">
        <f>'SO 1.1. - Stoka C'!J36</f>
        <v>0</v>
      </c>
      <c r="AX96" s="66">
        <f>'SO 1.1. - Stoka C'!J37</f>
        <v>0</v>
      </c>
      <c r="AY96" s="66">
        <f>'SO 1.1. - Stoka C'!J38</f>
        <v>0</v>
      </c>
      <c r="AZ96" s="66">
        <f>'SO 1.1. - Stoka C'!F35</f>
        <v>0</v>
      </c>
      <c r="BA96" s="66">
        <f>'SO 1.1. - Stoka C'!F36</f>
        <v>0</v>
      </c>
      <c r="BB96" s="66">
        <f>'SO 1.1. - Stoka C'!F37</f>
        <v>0</v>
      </c>
      <c r="BC96" s="66">
        <f>'SO 1.1. - Stoka C'!F38</f>
        <v>0</v>
      </c>
      <c r="BD96" s="68">
        <f>'SO 1.1. - Stoka C'!F39</f>
        <v>0</v>
      </c>
      <c r="BT96" s="76" t="s">
        <v>87</v>
      </c>
      <c r="BV96" s="76" t="s">
        <v>80</v>
      </c>
      <c r="BW96" s="76" t="s">
        <v>92</v>
      </c>
      <c r="BX96" s="76" t="s">
        <v>86</v>
      </c>
      <c r="CL96" s="76" t="s">
        <v>1</v>
      </c>
    </row>
    <row r="97" spans="1:91" s="83" customFormat="1" ht="16.5" customHeight="1" x14ac:dyDescent="0.2">
      <c r="A97" s="63" t="s">
        <v>88</v>
      </c>
      <c r="B97" s="29"/>
      <c r="C97" s="82"/>
      <c r="D97" s="82"/>
      <c r="E97" s="387" t="s">
        <v>93</v>
      </c>
      <c r="F97" s="387"/>
      <c r="G97" s="387"/>
      <c r="H97" s="387"/>
      <c r="I97" s="387"/>
      <c r="J97" s="82"/>
      <c r="K97" s="387" t="s">
        <v>94</v>
      </c>
      <c r="L97" s="387"/>
      <c r="M97" s="387"/>
      <c r="N97" s="387"/>
      <c r="O97" s="387"/>
      <c r="P97" s="387"/>
      <c r="Q97" s="387"/>
      <c r="R97" s="387"/>
      <c r="S97" s="387"/>
      <c r="T97" s="387"/>
      <c r="U97" s="387"/>
      <c r="V97" s="387"/>
      <c r="W97" s="387"/>
      <c r="X97" s="387"/>
      <c r="Y97" s="387"/>
      <c r="Z97" s="387"/>
      <c r="AA97" s="387"/>
      <c r="AB97" s="387"/>
      <c r="AC97" s="387"/>
      <c r="AD97" s="387"/>
      <c r="AE97" s="387"/>
      <c r="AF97" s="387"/>
      <c r="AG97" s="355">
        <f>'SO 1.2. - Vodovodní řad 6'!J32</f>
        <v>0</v>
      </c>
      <c r="AH97" s="356"/>
      <c r="AI97" s="356"/>
      <c r="AJ97" s="356"/>
      <c r="AK97" s="356"/>
      <c r="AL97" s="356"/>
      <c r="AM97" s="356"/>
      <c r="AN97" s="355">
        <f t="shared" si="1"/>
        <v>0</v>
      </c>
      <c r="AO97" s="356"/>
      <c r="AP97" s="356"/>
      <c r="AQ97" s="64" t="s">
        <v>91</v>
      </c>
      <c r="AR97" s="29"/>
      <c r="AS97" s="65">
        <v>0</v>
      </c>
      <c r="AT97" s="66">
        <f t="shared" si="0"/>
        <v>0</v>
      </c>
      <c r="AU97" s="67">
        <f>'SO 1.2. - Vodovodní řad 6'!P129</f>
        <v>651.52178599999991</v>
      </c>
      <c r="AV97" s="66">
        <f>'SO 1.2. - Vodovodní řad 6'!J35</f>
        <v>0</v>
      </c>
      <c r="AW97" s="66">
        <f>'SO 1.2. - Vodovodní řad 6'!J36</f>
        <v>0</v>
      </c>
      <c r="AX97" s="66">
        <f>'SO 1.2. - Vodovodní řad 6'!J37</f>
        <v>0</v>
      </c>
      <c r="AY97" s="66">
        <f>'SO 1.2. - Vodovodní řad 6'!J38</f>
        <v>0</v>
      </c>
      <c r="AZ97" s="66">
        <f>'SO 1.2. - Vodovodní řad 6'!F35</f>
        <v>0</v>
      </c>
      <c r="BA97" s="66">
        <f>'SO 1.2. - Vodovodní řad 6'!F36</f>
        <v>0</v>
      </c>
      <c r="BB97" s="66">
        <f>'SO 1.2. - Vodovodní řad 6'!F37</f>
        <v>0</v>
      </c>
      <c r="BC97" s="66">
        <f>'SO 1.2. - Vodovodní řad 6'!F38</f>
        <v>0</v>
      </c>
      <c r="BD97" s="68">
        <f>'SO 1.2. - Vodovodní řad 6'!F39</f>
        <v>0</v>
      </c>
      <c r="BT97" s="76" t="s">
        <v>87</v>
      </c>
      <c r="BV97" s="76" t="s">
        <v>80</v>
      </c>
      <c r="BW97" s="76" t="s">
        <v>95</v>
      </c>
      <c r="BX97" s="76" t="s">
        <v>86</v>
      </c>
      <c r="CL97" s="76" t="s">
        <v>1</v>
      </c>
    </row>
    <row r="98" spans="1:91" s="3" customFormat="1" ht="16.5" customHeight="1" x14ac:dyDescent="0.2">
      <c r="B98" s="55"/>
      <c r="C98" s="56"/>
      <c r="D98" s="389" t="s">
        <v>96</v>
      </c>
      <c r="E98" s="389"/>
      <c r="F98" s="389"/>
      <c r="G98" s="389"/>
      <c r="H98" s="389"/>
      <c r="I98" s="81"/>
      <c r="J98" s="389" t="s">
        <v>97</v>
      </c>
      <c r="K98" s="389"/>
      <c r="L98" s="389"/>
      <c r="M98" s="389"/>
      <c r="N98" s="389"/>
      <c r="O98" s="389"/>
      <c r="P98" s="389"/>
      <c r="Q98" s="389"/>
      <c r="R98" s="389"/>
      <c r="S98" s="389"/>
      <c r="T98" s="389"/>
      <c r="U98" s="389"/>
      <c r="V98" s="389"/>
      <c r="W98" s="389"/>
      <c r="X98" s="389"/>
      <c r="Y98" s="389"/>
      <c r="Z98" s="389"/>
      <c r="AA98" s="389"/>
      <c r="AB98" s="389"/>
      <c r="AC98" s="389"/>
      <c r="AD98" s="389"/>
      <c r="AE98" s="389"/>
      <c r="AF98" s="389"/>
      <c r="AG98" s="364">
        <f>ROUND(SUM(AG99:AG100),2)</f>
        <v>0</v>
      </c>
      <c r="AH98" s="365"/>
      <c r="AI98" s="365"/>
      <c r="AJ98" s="365"/>
      <c r="AK98" s="365"/>
      <c r="AL98" s="365"/>
      <c r="AM98" s="365"/>
      <c r="AN98" s="373">
        <f t="shared" si="1"/>
        <v>0</v>
      </c>
      <c r="AO98" s="365"/>
      <c r="AP98" s="365"/>
      <c r="AQ98" s="57" t="s">
        <v>84</v>
      </c>
      <c r="AR98" s="55"/>
      <c r="AS98" s="58">
        <f>ROUND(SUM(AS99:AS100),2)</f>
        <v>0</v>
      </c>
      <c r="AT98" s="59">
        <f t="shared" si="0"/>
        <v>0</v>
      </c>
      <c r="AU98" s="60">
        <f>ROUND(SUM(AU99:AU100),5)</f>
        <v>1484.4961699999999</v>
      </c>
      <c r="AV98" s="59">
        <f>ROUND(AZ98*L29,2)</f>
        <v>0</v>
      </c>
      <c r="AW98" s="59">
        <f>ROUND(BA98*L30,2)</f>
        <v>0</v>
      </c>
      <c r="AX98" s="59">
        <f>ROUND(BB98*L29,2)</f>
        <v>0</v>
      </c>
      <c r="AY98" s="59">
        <f>ROUND(BC98*L30,2)</f>
        <v>0</v>
      </c>
      <c r="AZ98" s="59">
        <f>ROUND(SUM(AZ99:AZ100),2)</f>
        <v>0</v>
      </c>
      <c r="BA98" s="59">
        <f>ROUND(SUM(BA99:BA100),2)</f>
        <v>0</v>
      </c>
      <c r="BB98" s="59">
        <f>ROUND(SUM(BB99:BB100),2)</f>
        <v>0</v>
      </c>
      <c r="BC98" s="59">
        <f>ROUND(SUM(BC99:BC100),2)</f>
        <v>0</v>
      </c>
      <c r="BD98" s="61">
        <f>ROUND(SUM(BD99:BD100),2)</f>
        <v>0</v>
      </c>
      <c r="BS98" s="62" t="s">
        <v>77</v>
      </c>
      <c r="BT98" s="62" t="s">
        <v>85</v>
      </c>
      <c r="BU98" s="62" t="s">
        <v>79</v>
      </c>
      <c r="BV98" s="62" t="s">
        <v>80</v>
      </c>
      <c r="BW98" s="62" t="s">
        <v>98</v>
      </c>
      <c r="BX98" s="62" t="s">
        <v>4</v>
      </c>
      <c r="CL98" s="62" t="s">
        <v>1</v>
      </c>
      <c r="CM98" s="62" t="s">
        <v>87</v>
      </c>
    </row>
    <row r="99" spans="1:91" s="83" customFormat="1" ht="16.5" customHeight="1" x14ac:dyDescent="0.2">
      <c r="A99" s="63" t="s">
        <v>88</v>
      </c>
      <c r="B99" s="29"/>
      <c r="C99" s="82"/>
      <c r="D99" s="82"/>
      <c r="E99" s="387" t="s">
        <v>99</v>
      </c>
      <c r="F99" s="387"/>
      <c r="G99" s="387"/>
      <c r="H99" s="387"/>
      <c r="I99" s="387"/>
      <c r="J99" s="82"/>
      <c r="K99" s="387" t="s">
        <v>100</v>
      </c>
      <c r="L99" s="387"/>
      <c r="M99" s="387"/>
      <c r="N99" s="387"/>
      <c r="O99" s="387"/>
      <c r="P99" s="387"/>
      <c r="Q99" s="387"/>
      <c r="R99" s="387"/>
      <c r="S99" s="387"/>
      <c r="T99" s="387"/>
      <c r="U99" s="387"/>
      <c r="V99" s="387"/>
      <c r="W99" s="387"/>
      <c r="X99" s="387"/>
      <c r="Y99" s="387"/>
      <c r="Z99" s="387"/>
      <c r="AA99" s="387"/>
      <c r="AB99" s="387"/>
      <c r="AC99" s="387"/>
      <c r="AD99" s="387"/>
      <c r="AE99" s="387"/>
      <c r="AF99" s="387"/>
      <c r="AG99" s="355">
        <f>'SO 2.1. - Stoka D'!J32</f>
        <v>0</v>
      </c>
      <c r="AH99" s="356"/>
      <c r="AI99" s="356"/>
      <c r="AJ99" s="356"/>
      <c r="AK99" s="356"/>
      <c r="AL99" s="356"/>
      <c r="AM99" s="356"/>
      <c r="AN99" s="355">
        <f t="shared" si="1"/>
        <v>0</v>
      </c>
      <c r="AO99" s="356"/>
      <c r="AP99" s="356"/>
      <c r="AQ99" s="64" t="s">
        <v>91</v>
      </c>
      <c r="AR99" s="29"/>
      <c r="AS99" s="65">
        <v>0</v>
      </c>
      <c r="AT99" s="66">
        <f t="shared" si="0"/>
        <v>0</v>
      </c>
      <c r="AU99" s="67">
        <f>'SO 2.1. - Stoka D'!P131</f>
        <v>861.79648699999996</v>
      </c>
      <c r="AV99" s="66">
        <f>'SO 2.1. - Stoka D'!J35</f>
        <v>0</v>
      </c>
      <c r="AW99" s="66">
        <f>'SO 2.1. - Stoka D'!J36</f>
        <v>0</v>
      </c>
      <c r="AX99" s="66">
        <f>'SO 2.1. - Stoka D'!J37</f>
        <v>0</v>
      </c>
      <c r="AY99" s="66">
        <f>'SO 2.1. - Stoka D'!J38</f>
        <v>0</v>
      </c>
      <c r="AZ99" s="66">
        <f>'SO 2.1. - Stoka D'!F35</f>
        <v>0</v>
      </c>
      <c r="BA99" s="66">
        <f>'SO 2.1. - Stoka D'!F36</f>
        <v>0</v>
      </c>
      <c r="BB99" s="66">
        <f>'SO 2.1. - Stoka D'!F37</f>
        <v>0</v>
      </c>
      <c r="BC99" s="66">
        <f>'SO 2.1. - Stoka D'!F38</f>
        <v>0</v>
      </c>
      <c r="BD99" s="68">
        <f>'SO 2.1. - Stoka D'!F39</f>
        <v>0</v>
      </c>
      <c r="BT99" s="76" t="s">
        <v>87</v>
      </c>
      <c r="BV99" s="76" t="s">
        <v>80</v>
      </c>
      <c r="BW99" s="76" t="s">
        <v>101</v>
      </c>
      <c r="BX99" s="76" t="s">
        <v>98</v>
      </c>
      <c r="CL99" s="76" t="s">
        <v>1</v>
      </c>
    </row>
    <row r="100" spans="1:91" s="83" customFormat="1" ht="23.25" customHeight="1" x14ac:dyDescent="0.2">
      <c r="A100" s="63" t="s">
        <v>88</v>
      </c>
      <c r="B100" s="29"/>
      <c r="C100" s="82"/>
      <c r="D100" s="82"/>
      <c r="E100" s="387" t="s">
        <v>102</v>
      </c>
      <c r="F100" s="387"/>
      <c r="G100" s="387"/>
      <c r="H100" s="387"/>
      <c r="I100" s="387"/>
      <c r="J100" s="82"/>
      <c r="K100" s="387" t="s">
        <v>103</v>
      </c>
      <c r="L100" s="387"/>
      <c r="M100" s="387"/>
      <c r="N100" s="387"/>
      <c r="O100" s="387"/>
      <c r="P100" s="387"/>
      <c r="Q100" s="387"/>
      <c r="R100" s="387"/>
      <c r="S100" s="387"/>
      <c r="T100" s="387"/>
      <c r="U100" s="387"/>
      <c r="V100" s="387"/>
      <c r="W100" s="387"/>
      <c r="X100" s="387"/>
      <c r="Y100" s="387"/>
      <c r="Z100" s="387"/>
      <c r="AA100" s="387"/>
      <c r="AB100" s="387"/>
      <c r="AC100" s="387"/>
      <c r="AD100" s="387"/>
      <c r="AE100" s="387"/>
      <c r="AF100" s="387"/>
      <c r="AG100" s="355">
        <f>'SO 2.3.1. - Vodovodní řad 7'!J32</f>
        <v>0</v>
      </c>
      <c r="AH100" s="356"/>
      <c r="AI100" s="356"/>
      <c r="AJ100" s="356"/>
      <c r="AK100" s="356"/>
      <c r="AL100" s="356"/>
      <c r="AM100" s="356"/>
      <c r="AN100" s="355">
        <f t="shared" si="1"/>
        <v>0</v>
      </c>
      <c r="AO100" s="356"/>
      <c r="AP100" s="356"/>
      <c r="AQ100" s="64" t="s">
        <v>91</v>
      </c>
      <c r="AR100" s="29"/>
      <c r="AS100" s="65">
        <v>0</v>
      </c>
      <c r="AT100" s="66">
        <f t="shared" si="0"/>
        <v>0</v>
      </c>
      <c r="AU100" s="67">
        <f>'SO 2.3.1. - Vodovodní řad 7'!P129</f>
        <v>622.69967900000006</v>
      </c>
      <c r="AV100" s="66">
        <f>'SO 2.3.1. - Vodovodní řad 7'!J35</f>
        <v>0</v>
      </c>
      <c r="AW100" s="66">
        <f>'SO 2.3.1. - Vodovodní řad 7'!J36</f>
        <v>0</v>
      </c>
      <c r="AX100" s="66">
        <f>'SO 2.3.1. - Vodovodní řad 7'!J37</f>
        <v>0</v>
      </c>
      <c r="AY100" s="66">
        <f>'SO 2.3.1. - Vodovodní řad 7'!J38</f>
        <v>0</v>
      </c>
      <c r="AZ100" s="66">
        <f>'SO 2.3.1. - Vodovodní řad 7'!F35</f>
        <v>0</v>
      </c>
      <c r="BA100" s="66">
        <f>'SO 2.3.1. - Vodovodní řad 7'!F36</f>
        <v>0</v>
      </c>
      <c r="BB100" s="66">
        <f>'SO 2.3.1. - Vodovodní řad 7'!F37</f>
        <v>0</v>
      </c>
      <c r="BC100" s="66">
        <f>'SO 2.3.1. - Vodovodní řad 7'!F38</f>
        <v>0</v>
      </c>
      <c r="BD100" s="68">
        <f>'SO 2.3.1. - Vodovodní řad 7'!F39</f>
        <v>0</v>
      </c>
      <c r="BT100" s="76" t="s">
        <v>87</v>
      </c>
      <c r="BV100" s="76" t="s">
        <v>80</v>
      </c>
      <c r="BW100" s="76" t="s">
        <v>104</v>
      </c>
      <c r="BX100" s="76" t="s">
        <v>98</v>
      </c>
      <c r="CL100" s="76" t="s">
        <v>1</v>
      </c>
    </row>
    <row r="101" spans="1:91" s="3" customFormat="1" ht="16.5" customHeight="1" x14ac:dyDescent="0.2">
      <c r="B101" s="55"/>
      <c r="C101" s="56"/>
      <c r="D101" s="389" t="s">
        <v>105</v>
      </c>
      <c r="E101" s="389"/>
      <c r="F101" s="389"/>
      <c r="G101" s="389"/>
      <c r="H101" s="389"/>
      <c r="I101" s="81"/>
      <c r="J101" s="389" t="s">
        <v>106</v>
      </c>
      <c r="K101" s="389"/>
      <c r="L101" s="389"/>
      <c r="M101" s="389"/>
      <c r="N101" s="389"/>
      <c r="O101" s="389"/>
      <c r="P101" s="389"/>
      <c r="Q101" s="389"/>
      <c r="R101" s="389"/>
      <c r="S101" s="389"/>
      <c r="T101" s="389"/>
      <c r="U101" s="389"/>
      <c r="V101" s="389"/>
      <c r="W101" s="389"/>
      <c r="X101" s="389"/>
      <c r="Y101" s="389"/>
      <c r="Z101" s="389"/>
      <c r="AA101" s="389"/>
      <c r="AB101" s="389"/>
      <c r="AC101" s="389"/>
      <c r="AD101" s="389"/>
      <c r="AE101" s="389"/>
      <c r="AF101" s="389"/>
      <c r="AG101" s="364">
        <f>ROUND(SUM(AG102:AG103),2)</f>
        <v>0</v>
      </c>
      <c r="AH101" s="365"/>
      <c r="AI101" s="365"/>
      <c r="AJ101" s="365"/>
      <c r="AK101" s="365"/>
      <c r="AL101" s="365"/>
      <c r="AM101" s="365"/>
      <c r="AN101" s="373">
        <f t="shared" si="1"/>
        <v>0</v>
      </c>
      <c r="AO101" s="365"/>
      <c r="AP101" s="365"/>
      <c r="AQ101" s="57" t="s">
        <v>84</v>
      </c>
      <c r="AR101" s="55"/>
      <c r="AS101" s="58">
        <f>ROUND(SUM(AS102:AS103),2)</f>
        <v>0</v>
      </c>
      <c r="AT101" s="59">
        <f t="shared" si="0"/>
        <v>0</v>
      </c>
      <c r="AU101" s="60">
        <f>ROUND(SUM(AU102:AU103),5)</f>
        <v>657.49183000000005</v>
      </c>
      <c r="AV101" s="59">
        <f>ROUND(AZ101*L29,2)</f>
        <v>0</v>
      </c>
      <c r="AW101" s="59">
        <f>ROUND(BA101*L30,2)</f>
        <v>0</v>
      </c>
      <c r="AX101" s="59">
        <f>ROUND(BB101*L29,2)</f>
        <v>0</v>
      </c>
      <c r="AY101" s="59">
        <f>ROUND(BC101*L30,2)</f>
        <v>0</v>
      </c>
      <c r="AZ101" s="59">
        <f>ROUND(SUM(AZ102:AZ103),2)</f>
        <v>0</v>
      </c>
      <c r="BA101" s="59">
        <f>ROUND(SUM(BA102:BA103),2)</f>
        <v>0</v>
      </c>
      <c r="BB101" s="59">
        <f>ROUND(SUM(BB102:BB103),2)</f>
        <v>0</v>
      </c>
      <c r="BC101" s="59">
        <f>ROUND(SUM(BC102:BC103),2)</f>
        <v>0</v>
      </c>
      <c r="BD101" s="61">
        <f>ROUND(SUM(BD102:BD103),2)</f>
        <v>0</v>
      </c>
      <c r="BS101" s="62" t="s">
        <v>77</v>
      </c>
      <c r="BT101" s="62" t="s">
        <v>85</v>
      </c>
      <c r="BU101" s="62" t="s">
        <v>79</v>
      </c>
      <c r="BV101" s="62" t="s">
        <v>80</v>
      </c>
      <c r="BW101" s="62" t="s">
        <v>107</v>
      </c>
      <c r="BX101" s="62" t="s">
        <v>4</v>
      </c>
      <c r="CL101" s="62" t="s">
        <v>1</v>
      </c>
      <c r="CM101" s="62" t="s">
        <v>87</v>
      </c>
    </row>
    <row r="102" spans="1:91" s="83" customFormat="1" ht="16.5" customHeight="1" x14ac:dyDescent="0.2">
      <c r="A102" s="63" t="s">
        <v>88</v>
      </c>
      <c r="B102" s="29"/>
      <c r="C102" s="82"/>
      <c r="D102" s="82"/>
      <c r="E102" s="387" t="s">
        <v>108</v>
      </c>
      <c r="F102" s="387"/>
      <c r="G102" s="387"/>
      <c r="H102" s="387"/>
      <c r="I102" s="387"/>
      <c r="J102" s="82"/>
      <c r="K102" s="387" t="s">
        <v>109</v>
      </c>
      <c r="L102" s="387"/>
      <c r="M102" s="387"/>
      <c r="N102" s="387"/>
      <c r="O102" s="387"/>
      <c r="P102" s="387"/>
      <c r="Q102" s="387"/>
      <c r="R102" s="387"/>
      <c r="S102" s="387"/>
      <c r="T102" s="387"/>
      <c r="U102" s="387"/>
      <c r="V102" s="387"/>
      <c r="W102" s="387"/>
      <c r="X102" s="387"/>
      <c r="Y102" s="387"/>
      <c r="Z102" s="387"/>
      <c r="AA102" s="387"/>
      <c r="AB102" s="387"/>
      <c r="AC102" s="387"/>
      <c r="AD102" s="387"/>
      <c r="AE102" s="387"/>
      <c r="AF102" s="387"/>
      <c r="AG102" s="355">
        <f>'SO 3.1. - Lokální opravy ...'!J32</f>
        <v>0</v>
      </c>
      <c r="AH102" s="356"/>
      <c r="AI102" s="356"/>
      <c r="AJ102" s="356"/>
      <c r="AK102" s="356"/>
      <c r="AL102" s="356"/>
      <c r="AM102" s="356"/>
      <c r="AN102" s="355">
        <f t="shared" si="1"/>
        <v>0</v>
      </c>
      <c r="AO102" s="356"/>
      <c r="AP102" s="356"/>
      <c r="AQ102" s="64" t="s">
        <v>91</v>
      </c>
      <c r="AR102" s="29"/>
      <c r="AS102" s="65">
        <v>0</v>
      </c>
      <c r="AT102" s="66">
        <f t="shared" si="0"/>
        <v>0</v>
      </c>
      <c r="AU102" s="67">
        <f>'SO 3.1. - Lokální opravy ...'!P130</f>
        <v>26.058323000000005</v>
      </c>
      <c r="AV102" s="66">
        <f>'SO 3.1. - Lokální opravy ...'!J35</f>
        <v>0</v>
      </c>
      <c r="AW102" s="66">
        <f>'SO 3.1. - Lokální opravy ...'!J36</f>
        <v>0</v>
      </c>
      <c r="AX102" s="66">
        <f>'SO 3.1. - Lokální opravy ...'!J37</f>
        <v>0</v>
      </c>
      <c r="AY102" s="66">
        <f>'SO 3.1. - Lokální opravy ...'!J38</f>
        <v>0</v>
      </c>
      <c r="AZ102" s="66">
        <f>'SO 3.1. - Lokální opravy ...'!F35</f>
        <v>0</v>
      </c>
      <c r="BA102" s="66">
        <f>'SO 3.1. - Lokální opravy ...'!F36</f>
        <v>0</v>
      </c>
      <c r="BB102" s="66">
        <f>'SO 3.1. - Lokální opravy ...'!F37</f>
        <v>0</v>
      </c>
      <c r="BC102" s="66">
        <f>'SO 3.1. - Lokální opravy ...'!F38</f>
        <v>0</v>
      </c>
      <c r="BD102" s="68">
        <f>'SO 3.1. - Lokální opravy ...'!F39</f>
        <v>0</v>
      </c>
      <c r="BT102" s="76" t="s">
        <v>87</v>
      </c>
      <c r="BV102" s="76" t="s">
        <v>80</v>
      </c>
      <c r="BW102" s="76" t="s">
        <v>110</v>
      </c>
      <c r="BX102" s="76" t="s">
        <v>107</v>
      </c>
      <c r="CL102" s="76" t="s">
        <v>1</v>
      </c>
    </row>
    <row r="103" spans="1:91" s="83" customFormat="1" ht="16.5" customHeight="1" x14ac:dyDescent="0.2">
      <c r="A103" s="63" t="s">
        <v>88</v>
      </c>
      <c r="B103" s="29"/>
      <c r="C103" s="82"/>
      <c r="D103" s="82"/>
      <c r="E103" s="387" t="s">
        <v>111</v>
      </c>
      <c r="F103" s="387"/>
      <c r="G103" s="387"/>
      <c r="H103" s="387"/>
      <c r="I103" s="387"/>
      <c r="J103" s="82"/>
      <c r="K103" s="387" t="s">
        <v>112</v>
      </c>
      <c r="L103" s="387"/>
      <c r="M103" s="387"/>
      <c r="N103" s="387"/>
      <c r="O103" s="387"/>
      <c r="P103" s="387"/>
      <c r="Q103" s="387"/>
      <c r="R103" s="387"/>
      <c r="S103" s="387"/>
      <c r="T103" s="387"/>
      <c r="U103" s="387"/>
      <c r="V103" s="387"/>
      <c r="W103" s="387"/>
      <c r="X103" s="387"/>
      <c r="Y103" s="387"/>
      <c r="Z103" s="387"/>
      <c r="AA103" s="387"/>
      <c r="AB103" s="387"/>
      <c r="AC103" s="387"/>
      <c r="AD103" s="387"/>
      <c r="AE103" s="387"/>
      <c r="AF103" s="387"/>
      <c r="AG103" s="355">
        <f>'SO 3.2. - Vodovodní řad 8'!J32</f>
        <v>0</v>
      </c>
      <c r="AH103" s="356"/>
      <c r="AI103" s="356"/>
      <c r="AJ103" s="356"/>
      <c r="AK103" s="356"/>
      <c r="AL103" s="356"/>
      <c r="AM103" s="356"/>
      <c r="AN103" s="355">
        <f t="shared" si="1"/>
        <v>0</v>
      </c>
      <c r="AO103" s="356"/>
      <c r="AP103" s="356"/>
      <c r="AQ103" s="64" t="s">
        <v>91</v>
      </c>
      <c r="AR103" s="29"/>
      <c r="AS103" s="65">
        <v>0</v>
      </c>
      <c r="AT103" s="66">
        <f t="shared" si="0"/>
        <v>0</v>
      </c>
      <c r="AU103" s="67">
        <f>'SO 3.2. - Vodovodní řad 8'!P128</f>
        <v>631.43351100000007</v>
      </c>
      <c r="AV103" s="66">
        <f>'SO 3.2. - Vodovodní řad 8'!J35</f>
        <v>0</v>
      </c>
      <c r="AW103" s="66">
        <f>'SO 3.2. - Vodovodní řad 8'!J36</f>
        <v>0</v>
      </c>
      <c r="AX103" s="66">
        <f>'SO 3.2. - Vodovodní řad 8'!J37</f>
        <v>0</v>
      </c>
      <c r="AY103" s="66">
        <f>'SO 3.2. - Vodovodní řad 8'!J38</f>
        <v>0</v>
      </c>
      <c r="AZ103" s="66">
        <f>'SO 3.2. - Vodovodní řad 8'!F35</f>
        <v>0</v>
      </c>
      <c r="BA103" s="66">
        <f>'SO 3.2. - Vodovodní řad 8'!F36</f>
        <v>0</v>
      </c>
      <c r="BB103" s="66">
        <f>'SO 3.2. - Vodovodní řad 8'!F37</f>
        <v>0</v>
      </c>
      <c r="BC103" s="66">
        <f>'SO 3.2. - Vodovodní řad 8'!F38</f>
        <v>0</v>
      </c>
      <c r="BD103" s="68">
        <f>'SO 3.2. - Vodovodní řad 8'!F39</f>
        <v>0</v>
      </c>
      <c r="BT103" s="76" t="s">
        <v>87</v>
      </c>
      <c r="BV103" s="76" t="s">
        <v>80</v>
      </c>
      <c r="BW103" s="76" t="s">
        <v>113</v>
      </c>
      <c r="BX103" s="76" t="s">
        <v>107</v>
      </c>
      <c r="CL103" s="76" t="s">
        <v>1</v>
      </c>
    </row>
    <row r="104" spans="1:91" s="3" customFormat="1" ht="16.5" customHeight="1" x14ac:dyDescent="0.2">
      <c r="B104" s="55"/>
      <c r="C104" s="56"/>
      <c r="D104" s="389" t="s">
        <v>114</v>
      </c>
      <c r="E104" s="389"/>
      <c r="F104" s="389"/>
      <c r="G104" s="389"/>
      <c r="H104" s="389"/>
      <c r="I104" s="81"/>
      <c r="J104" s="389" t="s">
        <v>115</v>
      </c>
      <c r="K104" s="389"/>
      <c r="L104" s="389"/>
      <c r="M104" s="389"/>
      <c r="N104" s="389"/>
      <c r="O104" s="389"/>
      <c r="P104" s="389"/>
      <c r="Q104" s="389"/>
      <c r="R104" s="389"/>
      <c r="S104" s="389"/>
      <c r="T104" s="389"/>
      <c r="U104" s="389"/>
      <c r="V104" s="389"/>
      <c r="W104" s="389"/>
      <c r="X104" s="389"/>
      <c r="Y104" s="389"/>
      <c r="Z104" s="389"/>
      <c r="AA104" s="389"/>
      <c r="AB104" s="389"/>
      <c r="AC104" s="389"/>
      <c r="AD104" s="389"/>
      <c r="AE104" s="389"/>
      <c r="AF104" s="389"/>
      <c r="AG104" s="364">
        <f>ROUND(SUM(AG105:AG108),2)</f>
        <v>0</v>
      </c>
      <c r="AH104" s="365"/>
      <c r="AI104" s="365"/>
      <c r="AJ104" s="365"/>
      <c r="AK104" s="365"/>
      <c r="AL104" s="365"/>
      <c r="AM104" s="365"/>
      <c r="AN104" s="373">
        <f t="shared" si="1"/>
        <v>0</v>
      </c>
      <c r="AO104" s="365"/>
      <c r="AP104" s="365"/>
      <c r="AQ104" s="57" t="s">
        <v>84</v>
      </c>
      <c r="AR104" s="55"/>
      <c r="AS104" s="58">
        <f>ROUND(SUM(AS105:AS108),2)</f>
        <v>0</v>
      </c>
      <c r="AT104" s="59">
        <f t="shared" si="0"/>
        <v>0</v>
      </c>
      <c r="AU104" s="60">
        <f>ROUND(SUM(AU105:AU108),5)</f>
        <v>2427.5321899999999</v>
      </c>
      <c r="AV104" s="59">
        <f>ROUND(AZ104*L29,2)</f>
        <v>0</v>
      </c>
      <c r="AW104" s="59">
        <f>ROUND(BA104*L30,2)</f>
        <v>0</v>
      </c>
      <c r="AX104" s="59">
        <f>ROUND(BB104*L29,2)</f>
        <v>0</v>
      </c>
      <c r="AY104" s="59">
        <f>ROUND(BC104*L30,2)</f>
        <v>0</v>
      </c>
      <c r="AZ104" s="59">
        <f>ROUND(SUM(AZ105:AZ108),2)</f>
        <v>0</v>
      </c>
      <c r="BA104" s="59">
        <f>ROUND(SUM(BA105:BA108),2)</f>
        <v>0</v>
      </c>
      <c r="BB104" s="59">
        <f>ROUND(SUM(BB105:BB108),2)</f>
        <v>0</v>
      </c>
      <c r="BC104" s="59">
        <f>ROUND(SUM(BC105:BC108),2)</f>
        <v>0</v>
      </c>
      <c r="BD104" s="61">
        <f>ROUND(SUM(BD105:BD108),2)</f>
        <v>0</v>
      </c>
      <c r="BS104" s="62" t="s">
        <v>77</v>
      </c>
      <c r="BT104" s="62" t="s">
        <v>85</v>
      </c>
      <c r="BU104" s="62" t="s">
        <v>79</v>
      </c>
      <c r="BV104" s="62" t="s">
        <v>80</v>
      </c>
      <c r="BW104" s="62" t="s">
        <v>116</v>
      </c>
      <c r="BX104" s="62" t="s">
        <v>4</v>
      </c>
      <c r="CL104" s="62" t="s">
        <v>1</v>
      </c>
      <c r="CM104" s="62" t="s">
        <v>87</v>
      </c>
    </row>
    <row r="105" spans="1:91" s="83" customFormat="1" ht="16.5" customHeight="1" x14ac:dyDescent="0.2">
      <c r="A105" s="63" t="s">
        <v>88</v>
      </c>
      <c r="B105" s="29"/>
      <c r="C105" s="82"/>
      <c r="D105" s="82"/>
      <c r="E105" s="387" t="s">
        <v>117</v>
      </c>
      <c r="F105" s="387"/>
      <c r="G105" s="387"/>
      <c r="H105" s="387"/>
      <c r="I105" s="387"/>
      <c r="J105" s="82"/>
      <c r="K105" s="387" t="s">
        <v>109</v>
      </c>
      <c r="L105" s="387"/>
      <c r="M105" s="387"/>
      <c r="N105" s="387"/>
      <c r="O105" s="387"/>
      <c r="P105" s="387"/>
      <c r="Q105" s="387"/>
      <c r="R105" s="387"/>
      <c r="S105" s="387"/>
      <c r="T105" s="387"/>
      <c r="U105" s="387"/>
      <c r="V105" s="387"/>
      <c r="W105" s="387"/>
      <c r="X105" s="387"/>
      <c r="Y105" s="387"/>
      <c r="Z105" s="387"/>
      <c r="AA105" s="387"/>
      <c r="AB105" s="387"/>
      <c r="AC105" s="387"/>
      <c r="AD105" s="387"/>
      <c r="AE105" s="387"/>
      <c r="AF105" s="387"/>
      <c r="AG105" s="355">
        <f>'SO 5.1. - Lokální opravy ...'!J32</f>
        <v>0</v>
      </c>
      <c r="AH105" s="356"/>
      <c r="AI105" s="356"/>
      <c r="AJ105" s="356"/>
      <c r="AK105" s="356"/>
      <c r="AL105" s="356"/>
      <c r="AM105" s="356"/>
      <c r="AN105" s="355">
        <f t="shared" si="1"/>
        <v>0</v>
      </c>
      <c r="AO105" s="356"/>
      <c r="AP105" s="356"/>
      <c r="AQ105" s="64" t="s">
        <v>91</v>
      </c>
      <c r="AR105" s="29"/>
      <c r="AS105" s="65">
        <v>0</v>
      </c>
      <c r="AT105" s="66">
        <f t="shared" si="0"/>
        <v>0</v>
      </c>
      <c r="AU105" s="67">
        <f>'SO 5.1. - Lokální opravy ...'!P121</f>
        <v>0</v>
      </c>
      <c r="AV105" s="66">
        <f>'SO 5.1. - Lokální opravy ...'!J35</f>
        <v>0</v>
      </c>
      <c r="AW105" s="66">
        <f>'SO 5.1. - Lokální opravy ...'!J36</f>
        <v>0</v>
      </c>
      <c r="AX105" s="66">
        <f>'SO 5.1. - Lokální opravy ...'!J37</f>
        <v>0</v>
      </c>
      <c r="AY105" s="66">
        <f>'SO 5.1. - Lokální opravy ...'!J38</f>
        <v>0</v>
      </c>
      <c r="AZ105" s="66">
        <f>'SO 5.1. - Lokální opravy ...'!F35</f>
        <v>0</v>
      </c>
      <c r="BA105" s="66">
        <f>'SO 5.1. - Lokální opravy ...'!F36</f>
        <v>0</v>
      </c>
      <c r="BB105" s="66">
        <f>'SO 5.1. - Lokální opravy ...'!F37</f>
        <v>0</v>
      </c>
      <c r="BC105" s="66">
        <f>'SO 5.1. - Lokální opravy ...'!F38</f>
        <v>0</v>
      </c>
      <c r="BD105" s="68">
        <f>'SO 5.1. - Lokální opravy ...'!F39</f>
        <v>0</v>
      </c>
      <c r="BT105" s="76" t="s">
        <v>87</v>
      </c>
      <c r="BV105" s="76" t="s">
        <v>80</v>
      </c>
      <c r="BW105" s="76" t="s">
        <v>118</v>
      </c>
      <c r="BX105" s="76" t="s">
        <v>116</v>
      </c>
      <c r="CL105" s="76" t="s">
        <v>1</v>
      </c>
    </row>
    <row r="106" spans="1:91" s="83" customFormat="1" ht="16.5" customHeight="1" x14ac:dyDescent="0.2">
      <c r="A106" s="63" t="s">
        <v>88</v>
      </c>
      <c r="B106" s="29"/>
      <c r="C106" s="82"/>
      <c r="D106" s="82"/>
      <c r="E106" s="387" t="s">
        <v>119</v>
      </c>
      <c r="F106" s="387"/>
      <c r="G106" s="387"/>
      <c r="H106" s="387"/>
      <c r="I106" s="387"/>
      <c r="J106" s="82"/>
      <c r="K106" s="387" t="s">
        <v>120</v>
      </c>
      <c r="L106" s="387"/>
      <c r="M106" s="387"/>
      <c r="N106" s="387"/>
      <c r="O106" s="387"/>
      <c r="P106" s="387"/>
      <c r="Q106" s="387"/>
      <c r="R106" s="387"/>
      <c r="S106" s="387"/>
      <c r="T106" s="387"/>
      <c r="U106" s="387"/>
      <c r="V106" s="387"/>
      <c r="W106" s="387"/>
      <c r="X106" s="387"/>
      <c r="Y106" s="387"/>
      <c r="Z106" s="387"/>
      <c r="AA106" s="387"/>
      <c r="AB106" s="387"/>
      <c r="AC106" s="387"/>
      <c r="AD106" s="387"/>
      <c r="AE106" s="387"/>
      <c r="AF106" s="387"/>
      <c r="AG106" s="355">
        <f>'SO 5.2. - Stoka F'!J32</f>
        <v>0</v>
      </c>
      <c r="AH106" s="356"/>
      <c r="AI106" s="356"/>
      <c r="AJ106" s="356"/>
      <c r="AK106" s="356"/>
      <c r="AL106" s="356"/>
      <c r="AM106" s="356"/>
      <c r="AN106" s="355">
        <f t="shared" si="1"/>
        <v>0</v>
      </c>
      <c r="AO106" s="356"/>
      <c r="AP106" s="356"/>
      <c r="AQ106" s="64" t="s">
        <v>91</v>
      </c>
      <c r="AR106" s="29"/>
      <c r="AS106" s="65">
        <v>0</v>
      </c>
      <c r="AT106" s="66">
        <f t="shared" si="0"/>
        <v>0</v>
      </c>
      <c r="AU106" s="67">
        <f>'SO 5.2. - Stoka F'!P131</f>
        <v>235.55910399999999</v>
      </c>
      <c r="AV106" s="66">
        <f>'SO 5.2. - Stoka F'!J35</f>
        <v>0</v>
      </c>
      <c r="AW106" s="66">
        <f>'SO 5.2. - Stoka F'!J36</f>
        <v>0</v>
      </c>
      <c r="AX106" s="66">
        <f>'SO 5.2. - Stoka F'!J37</f>
        <v>0</v>
      </c>
      <c r="AY106" s="66">
        <f>'SO 5.2. - Stoka F'!J38</f>
        <v>0</v>
      </c>
      <c r="AZ106" s="66">
        <f>'SO 5.2. - Stoka F'!F35</f>
        <v>0</v>
      </c>
      <c r="BA106" s="66">
        <f>'SO 5.2. - Stoka F'!F36</f>
        <v>0</v>
      </c>
      <c r="BB106" s="66">
        <f>'SO 5.2. - Stoka F'!F37</f>
        <v>0</v>
      </c>
      <c r="BC106" s="66">
        <f>'SO 5.2. - Stoka F'!F38</f>
        <v>0</v>
      </c>
      <c r="BD106" s="68">
        <f>'SO 5.2. - Stoka F'!F39</f>
        <v>0</v>
      </c>
      <c r="BT106" s="76" t="s">
        <v>87</v>
      </c>
      <c r="BV106" s="76" t="s">
        <v>80</v>
      </c>
      <c r="BW106" s="76" t="s">
        <v>121</v>
      </c>
      <c r="BX106" s="76" t="s">
        <v>116</v>
      </c>
      <c r="CL106" s="76" t="s">
        <v>1</v>
      </c>
    </row>
    <row r="107" spans="1:91" s="83" customFormat="1" ht="16.5" customHeight="1" x14ac:dyDescent="0.2">
      <c r="A107" s="63" t="s">
        <v>88</v>
      </c>
      <c r="B107" s="29"/>
      <c r="C107" s="82"/>
      <c r="D107" s="82"/>
      <c r="E107" s="387" t="s">
        <v>122</v>
      </c>
      <c r="F107" s="387"/>
      <c r="G107" s="387"/>
      <c r="H107" s="387"/>
      <c r="I107" s="387"/>
      <c r="J107" s="82"/>
      <c r="K107" s="387" t="s">
        <v>123</v>
      </c>
      <c r="L107" s="387"/>
      <c r="M107" s="387"/>
      <c r="N107" s="387"/>
      <c r="O107" s="387"/>
      <c r="P107" s="387"/>
      <c r="Q107" s="387"/>
      <c r="R107" s="387"/>
      <c r="S107" s="387"/>
      <c r="T107" s="387"/>
      <c r="U107" s="387"/>
      <c r="V107" s="387"/>
      <c r="W107" s="387"/>
      <c r="X107" s="387"/>
      <c r="Y107" s="387"/>
      <c r="Z107" s="387"/>
      <c r="AA107" s="387"/>
      <c r="AB107" s="387"/>
      <c r="AC107" s="387"/>
      <c r="AD107" s="387"/>
      <c r="AE107" s="387"/>
      <c r="AF107" s="387"/>
      <c r="AG107" s="355">
        <f>'SO 5.3. - Stoka F1'!J32</f>
        <v>0</v>
      </c>
      <c r="AH107" s="356"/>
      <c r="AI107" s="356"/>
      <c r="AJ107" s="356"/>
      <c r="AK107" s="356"/>
      <c r="AL107" s="356"/>
      <c r="AM107" s="356"/>
      <c r="AN107" s="355">
        <f t="shared" si="1"/>
        <v>0</v>
      </c>
      <c r="AO107" s="356"/>
      <c r="AP107" s="356"/>
      <c r="AQ107" s="64" t="s">
        <v>91</v>
      </c>
      <c r="AR107" s="29"/>
      <c r="AS107" s="65">
        <v>0</v>
      </c>
      <c r="AT107" s="66">
        <f t="shared" si="0"/>
        <v>0</v>
      </c>
      <c r="AU107" s="67">
        <f>'SO 5.3. - Stoka F1'!P130</f>
        <v>649.57564999999988</v>
      </c>
      <c r="AV107" s="66">
        <f>'SO 5.3. - Stoka F1'!J35</f>
        <v>0</v>
      </c>
      <c r="AW107" s="66">
        <f>'SO 5.3. - Stoka F1'!J36</f>
        <v>0</v>
      </c>
      <c r="AX107" s="66">
        <f>'SO 5.3. - Stoka F1'!J37</f>
        <v>0</v>
      </c>
      <c r="AY107" s="66">
        <f>'SO 5.3. - Stoka F1'!J38</f>
        <v>0</v>
      </c>
      <c r="AZ107" s="66">
        <f>'SO 5.3. - Stoka F1'!F35</f>
        <v>0</v>
      </c>
      <c r="BA107" s="66">
        <f>'SO 5.3. - Stoka F1'!F36</f>
        <v>0</v>
      </c>
      <c r="BB107" s="66">
        <f>'SO 5.3. - Stoka F1'!F37</f>
        <v>0</v>
      </c>
      <c r="BC107" s="66">
        <f>'SO 5.3. - Stoka F1'!F38</f>
        <v>0</v>
      </c>
      <c r="BD107" s="68">
        <f>'SO 5.3. - Stoka F1'!F39</f>
        <v>0</v>
      </c>
      <c r="BT107" s="76" t="s">
        <v>87</v>
      </c>
      <c r="BV107" s="76" t="s">
        <v>80</v>
      </c>
      <c r="BW107" s="76" t="s">
        <v>124</v>
      </c>
      <c r="BX107" s="76" t="s">
        <v>116</v>
      </c>
      <c r="CL107" s="76" t="s">
        <v>1</v>
      </c>
    </row>
    <row r="108" spans="1:91" s="83" customFormat="1" ht="16.5" customHeight="1" x14ac:dyDescent="0.2">
      <c r="A108" s="63" t="s">
        <v>88</v>
      </c>
      <c r="B108" s="29"/>
      <c r="C108" s="82"/>
      <c r="D108" s="82"/>
      <c r="E108" s="387" t="s">
        <v>125</v>
      </c>
      <c r="F108" s="387"/>
      <c r="G108" s="387"/>
      <c r="H108" s="387"/>
      <c r="I108" s="387"/>
      <c r="J108" s="82"/>
      <c r="K108" s="387" t="s">
        <v>126</v>
      </c>
      <c r="L108" s="387"/>
      <c r="M108" s="387"/>
      <c r="N108" s="387"/>
      <c r="O108" s="387"/>
      <c r="P108" s="387"/>
      <c r="Q108" s="387"/>
      <c r="R108" s="387"/>
      <c r="S108" s="387"/>
      <c r="T108" s="387"/>
      <c r="U108" s="387"/>
      <c r="V108" s="387"/>
      <c r="W108" s="387"/>
      <c r="X108" s="387"/>
      <c r="Y108" s="387"/>
      <c r="Z108" s="387"/>
      <c r="AA108" s="387"/>
      <c r="AB108" s="387"/>
      <c r="AC108" s="387"/>
      <c r="AD108" s="387"/>
      <c r="AE108" s="387"/>
      <c r="AF108" s="387"/>
      <c r="AG108" s="355">
        <f>'SO 5.4. - Vodovodní řad 9'!J32</f>
        <v>0</v>
      </c>
      <c r="AH108" s="356"/>
      <c r="AI108" s="356"/>
      <c r="AJ108" s="356"/>
      <c r="AK108" s="356"/>
      <c r="AL108" s="356"/>
      <c r="AM108" s="356"/>
      <c r="AN108" s="355">
        <f t="shared" si="1"/>
        <v>0</v>
      </c>
      <c r="AO108" s="356"/>
      <c r="AP108" s="356"/>
      <c r="AQ108" s="64" t="s">
        <v>91</v>
      </c>
      <c r="AR108" s="29"/>
      <c r="AS108" s="69">
        <v>0</v>
      </c>
      <c r="AT108" s="70">
        <f t="shared" si="0"/>
        <v>0</v>
      </c>
      <c r="AU108" s="71">
        <f>'SO 5.4. - Vodovodní řad 9'!P128</f>
        <v>1542.3974390000001</v>
      </c>
      <c r="AV108" s="70">
        <f>'SO 5.4. - Vodovodní řad 9'!J35</f>
        <v>0</v>
      </c>
      <c r="AW108" s="70">
        <f>'SO 5.4. - Vodovodní řad 9'!J36</f>
        <v>0</v>
      </c>
      <c r="AX108" s="70">
        <f>'SO 5.4. - Vodovodní řad 9'!J37</f>
        <v>0</v>
      </c>
      <c r="AY108" s="70">
        <f>'SO 5.4. - Vodovodní řad 9'!J38</f>
        <v>0</v>
      </c>
      <c r="AZ108" s="70">
        <f>'SO 5.4. - Vodovodní řad 9'!F35</f>
        <v>0</v>
      </c>
      <c r="BA108" s="70">
        <f>'SO 5.4. - Vodovodní řad 9'!F36</f>
        <v>0</v>
      </c>
      <c r="BB108" s="70">
        <f>'SO 5.4. - Vodovodní řad 9'!F37</f>
        <v>0</v>
      </c>
      <c r="BC108" s="70">
        <f>'SO 5.4. - Vodovodní řad 9'!F38</f>
        <v>0</v>
      </c>
      <c r="BD108" s="72">
        <f>'SO 5.4. - Vodovodní řad 9'!F39</f>
        <v>0</v>
      </c>
      <c r="BT108" s="76" t="s">
        <v>87</v>
      </c>
      <c r="BV108" s="76" t="s">
        <v>80</v>
      </c>
      <c r="BW108" s="76" t="s">
        <v>127</v>
      </c>
      <c r="BX108" s="76" t="s">
        <v>116</v>
      </c>
      <c r="CL108" s="76" t="s">
        <v>1</v>
      </c>
    </row>
    <row r="109" spans="1:91" s="337" customFormat="1" ht="16.5" customHeight="1" x14ac:dyDescent="0.2">
      <c r="A109" s="328" t="s">
        <v>88</v>
      </c>
      <c r="B109" s="329"/>
      <c r="C109" s="330"/>
      <c r="D109" s="392" t="s">
        <v>2057</v>
      </c>
      <c r="E109" s="392"/>
      <c r="F109" s="392"/>
      <c r="G109" s="392"/>
      <c r="H109" s="392"/>
      <c r="I109" s="331"/>
      <c r="J109" s="392" t="s">
        <v>2058</v>
      </c>
      <c r="K109" s="392"/>
      <c r="L109" s="392"/>
      <c r="M109" s="392"/>
      <c r="N109" s="392"/>
      <c r="O109" s="392"/>
      <c r="P109" s="392"/>
      <c r="Q109" s="392"/>
      <c r="R109" s="392"/>
      <c r="S109" s="392"/>
      <c r="T109" s="392"/>
      <c r="U109" s="392"/>
      <c r="V109" s="392"/>
      <c r="W109" s="392"/>
      <c r="X109" s="392"/>
      <c r="Y109" s="392"/>
      <c r="Z109" s="392"/>
      <c r="AA109" s="392"/>
      <c r="AB109" s="392"/>
      <c r="AC109" s="392"/>
      <c r="AD109" s="392"/>
      <c r="AE109" s="392"/>
      <c r="AF109" s="392"/>
      <c r="AG109" s="393">
        <f>'06 - Vedlejší a ostaní ná...'!J56</f>
        <v>0</v>
      </c>
      <c r="AH109" s="394"/>
      <c r="AI109" s="394"/>
      <c r="AJ109" s="394"/>
      <c r="AK109" s="394"/>
      <c r="AL109" s="394"/>
      <c r="AM109" s="394"/>
      <c r="AN109" s="393">
        <f>AG109*1.21</f>
        <v>0</v>
      </c>
      <c r="AO109" s="394"/>
      <c r="AP109" s="394"/>
      <c r="AQ109" s="332" t="s">
        <v>84</v>
      </c>
      <c r="AR109" s="329"/>
      <c r="AS109" s="333">
        <v>0</v>
      </c>
      <c r="AT109" s="334">
        <f t="shared" si="0"/>
        <v>0</v>
      </c>
      <c r="AU109" s="335">
        <f>'[1]06 - Vedlejší a ostaní ná...'!P122</f>
        <v>0</v>
      </c>
      <c r="AV109" s="334">
        <f>'[1]06 - Vedlejší a ostaní ná...'!J70</f>
        <v>0</v>
      </c>
      <c r="AW109" s="334">
        <f>'[1]06 - Vedlejší a ostaní ná...'!J71</f>
        <v>0</v>
      </c>
      <c r="AX109" s="334">
        <f>'[1]06 - Vedlejší a ostaní ná...'!J72</f>
        <v>0</v>
      </c>
      <c r="AY109" s="334">
        <f>'[1]06 - Vedlejší a ostaní ná...'!J73</f>
        <v>0</v>
      </c>
      <c r="AZ109" s="334">
        <f>'[1]06 - Vedlejší a ostaní ná...'!F70</f>
        <v>0</v>
      </c>
      <c r="BA109" s="334">
        <f>'[1]06 - Vedlejší a ostaní ná...'!F71</f>
        <v>0</v>
      </c>
      <c r="BB109" s="334">
        <f>'[1]06 - Vedlejší a ostaní ná...'!F72</f>
        <v>0</v>
      </c>
      <c r="BC109" s="334">
        <f>'[1]06 - Vedlejší a ostaní ná...'!F73</f>
        <v>0</v>
      </c>
      <c r="BD109" s="336">
        <f>'[1]06 - Vedlejší a ostaní ná...'!F74</f>
        <v>0</v>
      </c>
      <c r="BT109" s="338" t="s">
        <v>85</v>
      </c>
      <c r="BV109" s="338" t="s">
        <v>80</v>
      </c>
      <c r="BW109" s="338" t="s">
        <v>1950</v>
      </c>
      <c r="BX109" s="338" t="s">
        <v>2059</v>
      </c>
      <c r="CL109" s="338" t="s">
        <v>1</v>
      </c>
      <c r="CM109" s="338" t="s">
        <v>87</v>
      </c>
    </row>
    <row r="110" spans="1:91" s="1" customFormat="1" ht="6.95" customHeight="1" x14ac:dyDescent="0.2">
      <c r="A110" s="85"/>
      <c r="B110" s="25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14"/>
      <c r="AS110" s="85"/>
      <c r="AT110" s="85"/>
      <c r="AU110" s="85"/>
      <c r="AV110" s="85"/>
      <c r="AW110" s="85"/>
      <c r="AX110" s="85"/>
      <c r="AY110" s="85"/>
      <c r="AZ110" s="85"/>
      <c r="BA110" s="85"/>
      <c r="BB110" s="85"/>
      <c r="BC110" s="85"/>
      <c r="BD110" s="85"/>
      <c r="BE110" s="85"/>
    </row>
  </sheetData>
  <sheetProtection password="CC0C" sheet="1" objects="1" scenarios="1"/>
  <mergeCells count="96">
    <mergeCell ref="D109:H109"/>
    <mergeCell ref="J109:AF109"/>
    <mergeCell ref="AG109:AM109"/>
    <mergeCell ref="AN109:AP109"/>
    <mergeCell ref="C92:G92"/>
    <mergeCell ref="D101:H101"/>
    <mergeCell ref="D104:H104"/>
    <mergeCell ref="D98:H98"/>
    <mergeCell ref="D95:H95"/>
    <mergeCell ref="E103:I103"/>
    <mergeCell ref="E102:I102"/>
    <mergeCell ref="E100:I100"/>
    <mergeCell ref="E99:I99"/>
    <mergeCell ref="E97:I97"/>
    <mergeCell ref="E96:I96"/>
    <mergeCell ref="I92:AF92"/>
    <mergeCell ref="J104:AF104"/>
    <mergeCell ref="J95:AF95"/>
    <mergeCell ref="L85:AO85"/>
    <mergeCell ref="AN102:AP102"/>
    <mergeCell ref="AN103:AP103"/>
    <mergeCell ref="AN98:AP98"/>
    <mergeCell ref="AN97:AP97"/>
    <mergeCell ref="AN96:AP96"/>
    <mergeCell ref="AN95:AP95"/>
    <mergeCell ref="K96:AF96"/>
    <mergeCell ref="K100:AF100"/>
    <mergeCell ref="K97:AF97"/>
    <mergeCell ref="K99:AF99"/>
    <mergeCell ref="E107:I107"/>
    <mergeCell ref="K107:AF107"/>
    <mergeCell ref="E108:I108"/>
    <mergeCell ref="K108:AF108"/>
    <mergeCell ref="AG94:AM94"/>
    <mergeCell ref="AG102:AM102"/>
    <mergeCell ref="AG103:AM103"/>
    <mergeCell ref="AG104:AM104"/>
    <mergeCell ref="K103:AF103"/>
    <mergeCell ref="K102:AF102"/>
    <mergeCell ref="E105:I105"/>
    <mergeCell ref="K105:AF105"/>
    <mergeCell ref="E106:I106"/>
    <mergeCell ref="K106:AF106"/>
    <mergeCell ref="J98:AF98"/>
    <mergeCell ref="J101:AF101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95:AM95"/>
    <mergeCell ref="AG100:AM100"/>
    <mergeCell ref="AG92:AM92"/>
    <mergeCell ref="AG99:AM99"/>
    <mergeCell ref="AG97:AM97"/>
    <mergeCell ref="AG96:AM96"/>
    <mergeCell ref="AG98:AM98"/>
    <mergeCell ref="AM87:AN87"/>
    <mergeCell ref="AM90:AP90"/>
    <mergeCell ref="AM89:AP89"/>
    <mergeCell ref="AN92:AP92"/>
    <mergeCell ref="AN101:AP101"/>
    <mergeCell ref="AN100:AP100"/>
    <mergeCell ref="AN99:AP99"/>
    <mergeCell ref="AS89:AT91"/>
    <mergeCell ref="AN105:AP105"/>
    <mergeCell ref="AG105:AM105"/>
    <mergeCell ref="AN106:AP106"/>
    <mergeCell ref="AG106:AM106"/>
    <mergeCell ref="AN104:AP104"/>
    <mergeCell ref="AN107:AP107"/>
    <mergeCell ref="AG107:AM107"/>
    <mergeCell ref="AN108:AP108"/>
    <mergeCell ref="AG108:AM108"/>
    <mergeCell ref="AN94:AP94"/>
  </mergeCells>
  <hyperlinks>
    <hyperlink ref="A96" location="'SO 1.1. - Stoka C'!C2" display="/" xr:uid="{00000000-0004-0000-0000-000000000000}"/>
    <hyperlink ref="A97" location="'SO 1.2. - Vodovodní řad 6'!C2" display="/" xr:uid="{00000000-0004-0000-0000-000001000000}"/>
    <hyperlink ref="A99" location="'SO 2.1. - Stoka D'!C2" display="/" xr:uid="{00000000-0004-0000-0000-000002000000}"/>
    <hyperlink ref="A100" location="'SO 2.3.1. - Vodovodní řad 7'!C2" display="/" xr:uid="{00000000-0004-0000-0000-000003000000}"/>
    <hyperlink ref="A102" location="'SO 3.1. - Lokální opravy ...'!C2" display="/" xr:uid="{00000000-0004-0000-0000-000004000000}"/>
    <hyperlink ref="A103" location="'SO 3.2. - Vodovodní řad 8'!C2" display="/" xr:uid="{00000000-0004-0000-0000-000005000000}"/>
    <hyperlink ref="A105" location="'SO 5.1. - Lokální opravy ...'!C2" display="/" xr:uid="{00000000-0004-0000-0000-000006000000}"/>
    <hyperlink ref="A106" location="'SO 5.2. - Stoka F'!C2" display="/" xr:uid="{00000000-0004-0000-0000-000007000000}"/>
    <hyperlink ref="A107" location="'SO 5.3. - Stoka F1'!C2" display="/" xr:uid="{00000000-0004-0000-0000-000008000000}"/>
    <hyperlink ref="A108" location="'SO 5.4. - Vodovodní řad 9'!C2" display="/" xr:uid="{00000000-0004-0000-0000-000009000000}"/>
    <hyperlink ref="A109" location="'06 - Vedlejší a ostaní ná...'!C2" display="/" xr:uid="{BAC4DF60-0C43-4656-9C05-3323F0C74109}"/>
  </hyperlinks>
  <pageMargins left="0.78740157480314965" right="0.39370078740157483" top="0.39370078740157483" bottom="0.39370078740157483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319"/>
  <sheetViews>
    <sheetView showGridLines="0" topLeftCell="A81" workbookViewId="0">
      <selection activeCell="I133" sqref="I133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124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1317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1518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ROUND(J130,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ROUND((SUM(BE130:BE318)),  2)</f>
        <v>0</v>
      </c>
      <c r="G35" s="95"/>
      <c r="H35" s="95"/>
      <c r="I35" s="110">
        <v>0.21</v>
      </c>
      <c r="J35" s="109">
        <f>ROUND(((SUM(BE130:BE318))*I35),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ROUND((SUM(BF130:BF318)),  2)</f>
        <v>0</v>
      </c>
      <c r="G36" s="95"/>
      <c r="H36" s="95"/>
      <c r="I36" s="110">
        <v>0.15</v>
      </c>
      <c r="J36" s="109">
        <f>ROUND(((SUM(BF130:BF318))*I36),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ROUND((SUM(BG130:BG318)),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ROUND((SUM(BH130:BH318)),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ROUND((SUM(BI130:BI318)),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1317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5.3. - Stoka F1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J130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J131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J132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J203</f>
        <v>0</v>
      </c>
      <c r="L101" s="139"/>
    </row>
    <row r="102" spans="1:47" s="138" customFormat="1" ht="19.899999999999999" customHeight="1" x14ac:dyDescent="0.2">
      <c r="B102" s="139"/>
      <c r="D102" s="140" t="s">
        <v>141</v>
      </c>
      <c r="E102" s="141"/>
      <c r="F102" s="141"/>
      <c r="G102" s="141"/>
      <c r="H102" s="141"/>
      <c r="I102" s="141"/>
      <c r="J102" s="142">
        <f>J209</f>
        <v>0</v>
      </c>
      <c r="L102" s="139"/>
    </row>
    <row r="103" spans="1:47" s="138" customFormat="1" ht="19.899999999999999" customHeight="1" x14ac:dyDescent="0.2">
      <c r="B103" s="139"/>
      <c r="D103" s="140" t="s">
        <v>142</v>
      </c>
      <c r="E103" s="141"/>
      <c r="F103" s="141"/>
      <c r="G103" s="141"/>
      <c r="H103" s="141"/>
      <c r="I103" s="141"/>
      <c r="J103" s="142">
        <f>J217</f>
        <v>0</v>
      </c>
      <c r="L103" s="139"/>
    </row>
    <row r="104" spans="1:47" s="138" customFormat="1" ht="19.899999999999999" customHeight="1" x14ac:dyDescent="0.2">
      <c r="B104" s="139"/>
      <c r="D104" s="140" t="s">
        <v>143</v>
      </c>
      <c r="E104" s="141"/>
      <c r="F104" s="141"/>
      <c r="G104" s="141"/>
      <c r="H104" s="141"/>
      <c r="I104" s="141"/>
      <c r="J104" s="142">
        <f>J238</f>
        <v>0</v>
      </c>
      <c r="L104" s="139"/>
    </row>
    <row r="105" spans="1:47" s="138" customFormat="1" ht="19.899999999999999" customHeight="1" x14ac:dyDescent="0.2">
      <c r="B105" s="139"/>
      <c r="D105" s="140" t="s">
        <v>144</v>
      </c>
      <c r="E105" s="141"/>
      <c r="F105" s="141"/>
      <c r="G105" s="141"/>
      <c r="H105" s="141"/>
      <c r="I105" s="141"/>
      <c r="J105" s="142">
        <f>J250</f>
        <v>0</v>
      </c>
      <c r="L105" s="139"/>
    </row>
    <row r="106" spans="1:47" s="138" customFormat="1" ht="19.899999999999999" customHeight="1" x14ac:dyDescent="0.2">
      <c r="B106" s="139"/>
      <c r="D106" s="140" t="s">
        <v>146</v>
      </c>
      <c r="E106" s="141"/>
      <c r="F106" s="141"/>
      <c r="G106" s="141"/>
      <c r="H106" s="141"/>
      <c r="I106" s="141"/>
      <c r="J106" s="142">
        <f>J306</f>
        <v>0</v>
      </c>
      <c r="L106" s="139"/>
    </row>
    <row r="107" spans="1:47" s="138" customFormat="1" ht="19.899999999999999" customHeight="1" x14ac:dyDescent="0.2">
      <c r="B107" s="139"/>
      <c r="D107" s="140" t="s">
        <v>147</v>
      </c>
      <c r="E107" s="141"/>
      <c r="F107" s="141"/>
      <c r="G107" s="141"/>
      <c r="H107" s="141"/>
      <c r="I107" s="141"/>
      <c r="J107" s="142">
        <f>J313</f>
        <v>0</v>
      </c>
      <c r="L107" s="139"/>
    </row>
    <row r="108" spans="1:47" s="133" customFormat="1" ht="24.95" customHeight="1" x14ac:dyDescent="0.2">
      <c r="B108" s="134"/>
      <c r="D108" s="135" t="s">
        <v>148</v>
      </c>
      <c r="E108" s="136"/>
      <c r="F108" s="136"/>
      <c r="G108" s="136"/>
      <c r="H108" s="136"/>
      <c r="I108" s="136"/>
      <c r="J108" s="137">
        <f>J315</f>
        <v>0</v>
      </c>
      <c r="L108" s="134"/>
    </row>
    <row r="109" spans="1:47" s="97" customFormat="1" ht="21.75" customHeight="1" x14ac:dyDescent="0.2">
      <c r="A109" s="95"/>
      <c r="B109" s="94"/>
      <c r="C109" s="95"/>
      <c r="D109" s="95"/>
      <c r="E109" s="95"/>
      <c r="F109" s="95"/>
      <c r="G109" s="95"/>
      <c r="H109" s="95"/>
      <c r="I109" s="95"/>
      <c r="J109" s="95"/>
      <c r="K109" s="95"/>
      <c r="L109" s="96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0" spans="1:47" s="97" customFormat="1" ht="6.95" customHeight="1" x14ac:dyDescent="0.2">
      <c r="A110" s="95"/>
      <c r="B110" s="125"/>
      <c r="C110" s="126"/>
      <c r="D110" s="126"/>
      <c r="E110" s="126"/>
      <c r="F110" s="126"/>
      <c r="G110" s="126"/>
      <c r="H110" s="126"/>
      <c r="I110" s="126"/>
      <c r="J110" s="126"/>
      <c r="K110" s="126"/>
      <c r="L110" s="96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4" spans="1:31" s="97" customFormat="1" ht="6.95" customHeight="1" x14ac:dyDescent="0.2">
      <c r="A114" s="95"/>
      <c r="B114" s="127"/>
      <c r="C114" s="128"/>
      <c r="D114" s="128"/>
      <c r="E114" s="128"/>
      <c r="F114" s="128"/>
      <c r="G114" s="128"/>
      <c r="H114" s="128"/>
      <c r="I114" s="128"/>
      <c r="J114" s="128"/>
      <c r="K114" s="128"/>
      <c r="L114" s="96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31" s="97" customFormat="1" ht="24.95" customHeight="1" x14ac:dyDescent="0.2">
      <c r="A115" s="95"/>
      <c r="B115" s="94"/>
      <c r="C115" s="91" t="s">
        <v>149</v>
      </c>
      <c r="D115" s="95"/>
      <c r="E115" s="95"/>
      <c r="F115" s="95"/>
      <c r="G115" s="95"/>
      <c r="H115" s="95"/>
      <c r="I115" s="95"/>
      <c r="J115" s="95"/>
      <c r="K115" s="95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s="97" customFormat="1" ht="6.95" customHeight="1" x14ac:dyDescent="0.2">
      <c r="A116" s="95"/>
      <c r="B116" s="94"/>
      <c r="C116" s="95"/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s="97" customFormat="1" ht="12" customHeight="1" x14ac:dyDescent="0.2">
      <c r="A117" s="95"/>
      <c r="B117" s="94"/>
      <c r="C117" s="93" t="s">
        <v>14</v>
      </c>
      <c r="D117" s="95"/>
      <c r="E117" s="95"/>
      <c r="F117" s="95"/>
      <c r="G117" s="95"/>
      <c r="H117" s="95"/>
      <c r="I117" s="95"/>
      <c r="J117" s="95"/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s="97" customFormat="1" ht="16.5" customHeight="1" x14ac:dyDescent="0.2">
      <c r="A118" s="95"/>
      <c r="B118" s="94"/>
      <c r="C118" s="95"/>
      <c r="D118" s="95"/>
      <c r="E118" s="398" t="str">
        <f>E7</f>
        <v>Kosmonosy, obnova vodovodu a kanalizace - 2. etapa - část A</v>
      </c>
      <c r="F118" s="401"/>
      <c r="G118" s="401"/>
      <c r="H118" s="401"/>
      <c r="I118" s="95"/>
      <c r="J118" s="95"/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31" ht="12" customHeight="1" x14ac:dyDescent="0.2">
      <c r="B119" s="90"/>
      <c r="C119" s="93" t="s">
        <v>129</v>
      </c>
      <c r="L119" s="90"/>
    </row>
    <row r="120" spans="1:31" s="97" customFormat="1" ht="16.5" customHeight="1" x14ac:dyDescent="0.2">
      <c r="A120" s="95"/>
      <c r="B120" s="94"/>
      <c r="C120" s="95"/>
      <c r="D120" s="95"/>
      <c r="E120" s="398" t="s">
        <v>1317</v>
      </c>
      <c r="F120" s="399"/>
      <c r="G120" s="399"/>
      <c r="H120" s="399"/>
      <c r="I120" s="95"/>
      <c r="J120" s="95"/>
      <c r="K120" s="95"/>
      <c r="L120" s="96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31" s="97" customFormat="1" ht="12" customHeight="1" x14ac:dyDescent="0.2">
      <c r="A121" s="95"/>
      <c r="B121" s="94"/>
      <c r="C121" s="93" t="s">
        <v>131</v>
      </c>
      <c r="D121" s="95"/>
      <c r="E121" s="95"/>
      <c r="F121" s="95"/>
      <c r="G121" s="95"/>
      <c r="H121" s="95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7" customFormat="1" ht="16.5" customHeight="1" x14ac:dyDescent="0.2">
      <c r="A122" s="95"/>
      <c r="B122" s="94"/>
      <c r="C122" s="95"/>
      <c r="D122" s="95"/>
      <c r="E122" s="400" t="str">
        <f>E11</f>
        <v>SO 5.3. - Stoka F1</v>
      </c>
      <c r="F122" s="399"/>
      <c r="G122" s="399"/>
      <c r="H122" s="399"/>
      <c r="I122" s="95"/>
      <c r="J122" s="95"/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7" customFormat="1" ht="6.95" customHeight="1" x14ac:dyDescent="0.2">
      <c r="A123" s="95"/>
      <c r="B123" s="94"/>
      <c r="C123" s="95"/>
      <c r="D123" s="95"/>
      <c r="E123" s="95"/>
      <c r="F123" s="95"/>
      <c r="G123" s="95"/>
      <c r="H123" s="95"/>
      <c r="I123" s="95"/>
      <c r="J123" s="95"/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7" customFormat="1" ht="12" customHeight="1" x14ac:dyDescent="0.2">
      <c r="A124" s="95"/>
      <c r="B124" s="94"/>
      <c r="C124" s="93" t="s">
        <v>18</v>
      </c>
      <c r="D124" s="95"/>
      <c r="E124" s="95"/>
      <c r="F124" s="98" t="str">
        <f>F14</f>
        <v>Kosmonosy</v>
      </c>
      <c r="G124" s="95"/>
      <c r="H124" s="95"/>
      <c r="I124" s="93" t="s">
        <v>20</v>
      </c>
      <c r="J124" s="99">
        <f>IF(J14="","",J14)</f>
        <v>44136</v>
      </c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7" customFormat="1" ht="6.95" customHeight="1" x14ac:dyDescent="0.2">
      <c r="A125" s="95"/>
      <c r="B125" s="94"/>
      <c r="C125" s="95"/>
      <c r="D125" s="95"/>
      <c r="E125" s="95"/>
      <c r="F125" s="95"/>
      <c r="G125" s="95"/>
      <c r="H125" s="95"/>
      <c r="I125" s="95"/>
      <c r="J125" s="95"/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7" customFormat="1" ht="15.2" customHeight="1" x14ac:dyDescent="0.2">
      <c r="A126" s="95"/>
      <c r="B126" s="94"/>
      <c r="C126" s="93" t="s">
        <v>21</v>
      </c>
      <c r="D126" s="95"/>
      <c r="E126" s="95"/>
      <c r="F126" s="98" t="str">
        <f>E17</f>
        <v>Vodovody a kanalizace Mladá Boleslav, a.s.</v>
      </c>
      <c r="G126" s="95"/>
      <c r="H126" s="95"/>
      <c r="I126" s="93" t="s">
        <v>29</v>
      </c>
      <c r="J126" s="129" t="str">
        <f>E23</f>
        <v>ŠINDLAR s.r.o.</v>
      </c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7" customFormat="1" ht="15.2" customHeight="1" x14ac:dyDescent="0.2">
      <c r="A127" s="95"/>
      <c r="B127" s="94"/>
      <c r="C127" s="93" t="s">
        <v>27</v>
      </c>
      <c r="D127" s="95"/>
      <c r="E127" s="95"/>
      <c r="F127" s="98" t="str">
        <f>IF(E20="","",E20)</f>
        <v>Dle výběrového řízení</v>
      </c>
      <c r="G127" s="95"/>
      <c r="H127" s="95"/>
      <c r="I127" s="93" t="s">
        <v>34</v>
      </c>
      <c r="J127" s="129" t="str">
        <f>E26</f>
        <v>Roman Bárta</v>
      </c>
      <c r="K127" s="95"/>
      <c r="L127" s="96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97" customFormat="1" ht="10.35" customHeight="1" x14ac:dyDescent="0.2">
      <c r="A128" s="95"/>
      <c r="B128" s="94"/>
      <c r="C128" s="95"/>
      <c r="D128" s="95"/>
      <c r="E128" s="95"/>
      <c r="F128" s="95"/>
      <c r="G128" s="95"/>
      <c r="H128" s="95"/>
      <c r="I128" s="95"/>
      <c r="J128" s="95"/>
      <c r="K128" s="95"/>
      <c r="L128" s="96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  <row r="129" spans="1:65" s="152" customFormat="1" ht="29.25" customHeight="1" x14ac:dyDescent="0.2">
      <c r="A129" s="143"/>
      <c r="B129" s="144"/>
      <c r="C129" s="145" t="s">
        <v>150</v>
      </c>
      <c r="D129" s="146" t="s">
        <v>63</v>
      </c>
      <c r="E129" s="146" t="s">
        <v>59</v>
      </c>
      <c r="F129" s="146" t="s">
        <v>60</v>
      </c>
      <c r="G129" s="146" t="s">
        <v>151</v>
      </c>
      <c r="H129" s="146" t="s">
        <v>152</v>
      </c>
      <c r="I129" s="146" t="s">
        <v>153</v>
      </c>
      <c r="J129" s="146" t="s">
        <v>135</v>
      </c>
      <c r="K129" s="147" t="s">
        <v>154</v>
      </c>
      <c r="L129" s="148"/>
      <c r="M129" s="149" t="s">
        <v>1</v>
      </c>
      <c r="N129" s="150" t="s">
        <v>42</v>
      </c>
      <c r="O129" s="150" t="s">
        <v>155</v>
      </c>
      <c r="P129" s="150" t="s">
        <v>156</v>
      </c>
      <c r="Q129" s="150" t="s">
        <v>157</v>
      </c>
      <c r="R129" s="150" t="s">
        <v>158</v>
      </c>
      <c r="S129" s="150" t="s">
        <v>159</v>
      </c>
      <c r="T129" s="151" t="s">
        <v>160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65" s="97" customFormat="1" ht="22.9" customHeight="1" x14ac:dyDescent="0.25">
      <c r="A130" s="95"/>
      <c r="B130" s="94"/>
      <c r="C130" s="153" t="s">
        <v>161</v>
      </c>
      <c r="D130" s="95"/>
      <c r="E130" s="95"/>
      <c r="F130" s="95"/>
      <c r="G130" s="95"/>
      <c r="H130" s="95"/>
      <c r="I130" s="95"/>
      <c r="J130" s="154">
        <f>BK130</f>
        <v>0</v>
      </c>
      <c r="K130" s="95"/>
      <c r="L130" s="94"/>
      <c r="M130" s="155"/>
      <c r="N130" s="156"/>
      <c r="O130" s="104"/>
      <c r="P130" s="157">
        <f>P131+P315</f>
        <v>649.57564999999988</v>
      </c>
      <c r="Q130" s="104"/>
      <c r="R130" s="157">
        <f>R131+R315</f>
        <v>16.6440266</v>
      </c>
      <c r="S130" s="104"/>
      <c r="T130" s="158">
        <f>T131+T315</f>
        <v>92.93780000000001</v>
      </c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T130" s="87" t="s">
        <v>77</v>
      </c>
      <c r="AU130" s="87" t="s">
        <v>137</v>
      </c>
      <c r="BK130" s="159">
        <f>BK131+BK315</f>
        <v>0</v>
      </c>
    </row>
    <row r="131" spans="1:65" s="160" customFormat="1" ht="25.9" customHeight="1" x14ac:dyDescent="0.2">
      <c r="B131" s="161"/>
      <c r="D131" s="162" t="s">
        <v>77</v>
      </c>
      <c r="E131" s="163" t="s">
        <v>162</v>
      </c>
      <c r="F131" s="163" t="s">
        <v>163</v>
      </c>
      <c r="J131" s="164">
        <f>BK131</f>
        <v>0</v>
      </c>
      <c r="L131" s="161"/>
      <c r="M131" s="165"/>
      <c r="N131" s="166"/>
      <c r="O131" s="166"/>
      <c r="P131" s="167">
        <f>P132+P203+P209+P217+P238+P250+P306+P313</f>
        <v>649.57564999999988</v>
      </c>
      <c r="Q131" s="166"/>
      <c r="R131" s="167">
        <f>R132+R203+R209+R217+R238+R250+R306+R313</f>
        <v>16.6440266</v>
      </c>
      <c r="S131" s="166"/>
      <c r="T131" s="168">
        <f>T132+T203+T209+T217+T238+T250+T306+T313</f>
        <v>92.93780000000001</v>
      </c>
      <c r="AR131" s="162" t="s">
        <v>85</v>
      </c>
      <c r="AT131" s="169" t="s">
        <v>77</v>
      </c>
      <c r="AU131" s="169" t="s">
        <v>78</v>
      </c>
      <c r="AY131" s="162" t="s">
        <v>164</v>
      </c>
      <c r="BK131" s="170">
        <f>BK132+BK203+BK209+BK217+BK238+BK250+BK306+BK313</f>
        <v>0</v>
      </c>
    </row>
    <row r="132" spans="1:65" s="160" customFormat="1" ht="22.9" customHeight="1" x14ac:dyDescent="0.2">
      <c r="B132" s="161"/>
      <c r="D132" s="162" t="s">
        <v>77</v>
      </c>
      <c r="E132" s="171" t="s">
        <v>85</v>
      </c>
      <c r="F132" s="171" t="s">
        <v>165</v>
      </c>
      <c r="J132" s="172">
        <f>BK132</f>
        <v>0</v>
      </c>
      <c r="L132" s="161"/>
      <c r="M132" s="165"/>
      <c r="N132" s="166"/>
      <c r="O132" s="166"/>
      <c r="P132" s="167">
        <f>SUM(P133:P202)</f>
        <v>458.21959900000002</v>
      </c>
      <c r="Q132" s="166"/>
      <c r="R132" s="167">
        <f>SUM(R133:R202)</f>
        <v>0.48455389999999998</v>
      </c>
      <c r="S132" s="166"/>
      <c r="T132" s="168">
        <f>SUM(T133:T202)</f>
        <v>79.430000000000007</v>
      </c>
      <c r="AR132" s="162" t="s">
        <v>85</v>
      </c>
      <c r="AT132" s="169" t="s">
        <v>77</v>
      </c>
      <c r="AU132" s="169" t="s">
        <v>85</v>
      </c>
      <c r="AY132" s="162" t="s">
        <v>164</v>
      </c>
      <c r="BK132" s="170">
        <f>SUM(BK133:BK202)</f>
        <v>0</v>
      </c>
    </row>
    <row r="133" spans="1:65" s="97" customFormat="1" ht="55.5" customHeight="1" x14ac:dyDescent="0.2">
      <c r="A133" s="95"/>
      <c r="B133" s="94"/>
      <c r="C133" s="173" t="s">
        <v>85</v>
      </c>
      <c r="D133" s="173" t="s">
        <v>166</v>
      </c>
      <c r="E133" s="174" t="s">
        <v>167</v>
      </c>
      <c r="F133" s="175" t="s">
        <v>168</v>
      </c>
      <c r="G133" s="176" t="s">
        <v>169</v>
      </c>
      <c r="H133" s="177">
        <v>81.25</v>
      </c>
      <c r="I133" s="73"/>
      <c r="J133" s="178">
        <f>ROUND(I133*H133,2)</f>
        <v>0</v>
      </c>
      <c r="K133" s="175" t="s">
        <v>170</v>
      </c>
      <c r="L133" s="94"/>
      <c r="M133" s="179" t="s">
        <v>1</v>
      </c>
      <c r="N133" s="180" t="s">
        <v>43</v>
      </c>
      <c r="O133" s="181">
        <v>0.11899999999999999</v>
      </c>
      <c r="P133" s="181">
        <f>O133*H133</f>
        <v>9.6687499999999993</v>
      </c>
      <c r="Q133" s="181">
        <v>0</v>
      </c>
      <c r="R133" s="181">
        <f>Q133*H133</f>
        <v>0</v>
      </c>
      <c r="S133" s="181">
        <v>0.44</v>
      </c>
      <c r="T133" s="182">
        <f>S133*H133</f>
        <v>35.75</v>
      </c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R133" s="183" t="s">
        <v>171</v>
      </c>
      <c r="AT133" s="183" t="s">
        <v>166</v>
      </c>
      <c r="AU133" s="183" t="s">
        <v>87</v>
      </c>
      <c r="AY133" s="87" t="s">
        <v>164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87" t="s">
        <v>85</v>
      </c>
      <c r="BK133" s="184">
        <f>ROUND(I133*H133,2)</f>
        <v>0</v>
      </c>
      <c r="BL133" s="87" t="s">
        <v>171</v>
      </c>
      <c r="BM133" s="183" t="s">
        <v>1519</v>
      </c>
    </row>
    <row r="134" spans="1:65" s="97" customFormat="1" ht="19.5" x14ac:dyDescent="0.2">
      <c r="A134" s="95"/>
      <c r="B134" s="94"/>
      <c r="C134" s="95"/>
      <c r="D134" s="185" t="s">
        <v>173</v>
      </c>
      <c r="E134" s="95"/>
      <c r="F134" s="186" t="s">
        <v>174</v>
      </c>
      <c r="G134" s="95"/>
      <c r="H134" s="95"/>
      <c r="I134" s="227"/>
      <c r="J134" s="95"/>
      <c r="K134" s="95"/>
      <c r="L134" s="94"/>
      <c r="M134" s="187"/>
      <c r="N134" s="188"/>
      <c r="O134" s="189"/>
      <c r="P134" s="189"/>
      <c r="Q134" s="189"/>
      <c r="R134" s="189"/>
      <c r="S134" s="189"/>
      <c r="T134" s="190"/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T134" s="87" t="s">
        <v>173</v>
      </c>
      <c r="AU134" s="87" t="s">
        <v>87</v>
      </c>
    </row>
    <row r="135" spans="1:65" s="191" customFormat="1" x14ac:dyDescent="0.2">
      <c r="B135" s="192"/>
      <c r="D135" s="185" t="s">
        <v>175</v>
      </c>
      <c r="E135" s="193" t="s">
        <v>1</v>
      </c>
      <c r="F135" s="194" t="s">
        <v>176</v>
      </c>
      <c r="H135" s="193" t="s">
        <v>1</v>
      </c>
      <c r="I135" s="228"/>
      <c r="L135" s="192"/>
      <c r="M135" s="195"/>
      <c r="N135" s="196"/>
      <c r="O135" s="196"/>
      <c r="P135" s="196"/>
      <c r="Q135" s="196"/>
      <c r="R135" s="196"/>
      <c r="S135" s="196"/>
      <c r="T135" s="197"/>
      <c r="AT135" s="193" t="s">
        <v>175</v>
      </c>
      <c r="AU135" s="193" t="s">
        <v>87</v>
      </c>
      <c r="AV135" s="191" t="s">
        <v>85</v>
      </c>
      <c r="AW135" s="191" t="s">
        <v>33</v>
      </c>
      <c r="AX135" s="191" t="s">
        <v>78</v>
      </c>
      <c r="AY135" s="193" t="s">
        <v>164</v>
      </c>
    </row>
    <row r="136" spans="1:65" s="191" customFormat="1" x14ac:dyDescent="0.2">
      <c r="B136" s="192"/>
      <c r="D136" s="185" t="s">
        <v>175</v>
      </c>
      <c r="E136" s="193" t="s">
        <v>1</v>
      </c>
      <c r="F136" s="194" t="s">
        <v>177</v>
      </c>
      <c r="H136" s="193" t="s">
        <v>1</v>
      </c>
      <c r="I136" s="228"/>
      <c r="L136" s="192"/>
      <c r="M136" s="195"/>
      <c r="N136" s="196"/>
      <c r="O136" s="196"/>
      <c r="P136" s="196"/>
      <c r="Q136" s="196"/>
      <c r="R136" s="196"/>
      <c r="S136" s="196"/>
      <c r="T136" s="197"/>
      <c r="AT136" s="193" t="s">
        <v>175</v>
      </c>
      <c r="AU136" s="193" t="s">
        <v>87</v>
      </c>
      <c r="AV136" s="191" t="s">
        <v>85</v>
      </c>
      <c r="AW136" s="191" t="s">
        <v>33</v>
      </c>
      <c r="AX136" s="191" t="s">
        <v>78</v>
      </c>
      <c r="AY136" s="193" t="s">
        <v>164</v>
      </c>
    </row>
    <row r="137" spans="1:65" s="198" customFormat="1" x14ac:dyDescent="0.2">
      <c r="B137" s="199"/>
      <c r="D137" s="185" t="s">
        <v>175</v>
      </c>
      <c r="E137" s="200" t="s">
        <v>1</v>
      </c>
      <c r="F137" s="201" t="s">
        <v>1520</v>
      </c>
      <c r="H137" s="202">
        <v>81.25</v>
      </c>
      <c r="I137" s="229"/>
      <c r="L137" s="199"/>
      <c r="M137" s="203"/>
      <c r="N137" s="204"/>
      <c r="O137" s="204"/>
      <c r="P137" s="204"/>
      <c r="Q137" s="204"/>
      <c r="R137" s="204"/>
      <c r="S137" s="204"/>
      <c r="T137" s="205"/>
      <c r="AT137" s="200" t="s">
        <v>175</v>
      </c>
      <c r="AU137" s="200" t="s">
        <v>87</v>
      </c>
      <c r="AV137" s="198" t="s">
        <v>87</v>
      </c>
      <c r="AW137" s="198" t="s">
        <v>33</v>
      </c>
      <c r="AX137" s="198" t="s">
        <v>85</v>
      </c>
      <c r="AY137" s="200" t="s">
        <v>164</v>
      </c>
    </row>
    <row r="138" spans="1:65" s="97" customFormat="1" ht="44.25" customHeight="1" x14ac:dyDescent="0.2">
      <c r="A138" s="95"/>
      <c r="B138" s="94"/>
      <c r="C138" s="173" t="s">
        <v>87</v>
      </c>
      <c r="D138" s="173" t="s">
        <v>166</v>
      </c>
      <c r="E138" s="174" t="s">
        <v>179</v>
      </c>
      <c r="F138" s="175" t="s">
        <v>180</v>
      </c>
      <c r="G138" s="176" t="s">
        <v>169</v>
      </c>
      <c r="H138" s="177">
        <v>113.75</v>
      </c>
      <c r="I138" s="73"/>
      <c r="J138" s="178">
        <f>ROUND(I138*H138,2)</f>
        <v>0</v>
      </c>
      <c r="K138" s="175" t="s">
        <v>1</v>
      </c>
      <c r="L138" s="94"/>
      <c r="M138" s="179" t="s">
        <v>1</v>
      </c>
      <c r="N138" s="180" t="s">
        <v>43</v>
      </c>
      <c r="O138" s="181">
        <v>2.1999999999999999E-2</v>
      </c>
      <c r="P138" s="181">
        <f>O138*H138</f>
        <v>2.5024999999999999</v>
      </c>
      <c r="Q138" s="181">
        <v>2.9999999999999997E-4</v>
      </c>
      <c r="R138" s="181">
        <f>Q138*H138</f>
        <v>3.4124999999999996E-2</v>
      </c>
      <c r="S138" s="181">
        <v>0.38400000000000001</v>
      </c>
      <c r="T138" s="182">
        <f>S138*H138</f>
        <v>43.68</v>
      </c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  <c r="AE138" s="95"/>
      <c r="AR138" s="183" t="s">
        <v>171</v>
      </c>
      <c r="AT138" s="183" t="s">
        <v>166</v>
      </c>
      <c r="AU138" s="183" t="s">
        <v>87</v>
      </c>
      <c r="AY138" s="87" t="s">
        <v>164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87" t="s">
        <v>85</v>
      </c>
      <c r="BK138" s="184">
        <f>ROUND(I138*H138,2)</f>
        <v>0</v>
      </c>
      <c r="BL138" s="87" t="s">
        <v>171</v>
      </c>
      <c r="BM138" s="183" t="s">
        <v>1521</v>
      </c>
    </row>
    <row r="139" spans="1:65" s="97" customFormat="1" ht="19.5" x14ac:dyDescent="0.2">
      <c r="A139" s="95"/>
      <c r="B139" s="94"/>
      <c r="C139" s="95"/>
      <c r="D139" s="185" t="s">
        <v>173</v>
      </c>
      <c r="E139" s="95"/>
      <c r="F139" s="186" t="s">
        <v>182</v>
      </c>
      <c r="G139" s="95"/>
      <c r="H139" s="95"/>
      <c r="I139" s="227"/>
      <c r="J139" s="95"/>
      <c r="K139" s="95"/>
      <c r="L139" s="94"/>
      <c r="M139" s="187"/>
      <c r="N139" s="188"/>
      <c r="O139" s="189"/>
      <c r="P139" s="189"/>
      <c r="Q139" s="189"/>
      <c r="R139" s="189"/>
      <c r="S139" s="189"/>
      <c r="T139" s="190"/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T139" s="87" t="s">
        <v>173</v>
      </c>
      <c r="AU139" s="87" t="s">
        <v>87</v>
      </c>
    </row>
    <row r="140" spans="1:65" s="191" customFormat="1" x14ac:dyDescent="0.2">
      <c r="B140" s="192"/>
      <c r="D140" s="185" t="s">
        <v>175</v>
      </c>
      <c r="E140" s="193" t="s">
        <v>1</v>
      </c>
      <c r="F140" s="194" t="s">
        <v>176</v>
      </c>
      <c r="H140" s="193" t="s">
        <v>1</v>
      </c>
      <c r="I140" s="228"/>
      <c r="L140" s="192"/>
      <c r="M140" s="195"/>
      <c r="N140" s="196"/>
      <c r="O140" s="196"/>
      <c r="P140" s="196"/>
      <c r="Q140" s="196"/>
      <c r="R140" s="196"/>
      <c r="S140" s="196"/>
      <c r="T140" s="197"/>
      <c r="AT140" s="193" t="s">
        <v>175</v>
      </c>
      <c r="AU140" s="193" t="s">
        <v>87</v>
      </c>
      <c r="AV140" s="191" t="s">
        <v>85</v>
      </c>
      <c r="AW140" s="191" t="s">
        <v>33</v>
      </c>
      <c r="AX140" s="191" t="s">
        <v>78</v>
      </c>
      <c r="AY140" s="193" t="s">
        <v>164</v>
      </c>
    </row>
    <row r="141" spans="1:65" s="191" customFormat="1" x14ac:dyDescent="0.2">
      <c r="B141" s="192"/>
      <c r="D141" s="185" t="s">
        <v>175</v>
      </c>
      <c r="E141" s="193" t="s">
        <v>1</v>
      </c>
      <c r="F141" s="194" t="s">
        <v>177</v>
      </c>
      <c r="H141" s="193" t="s">
        <v>1</v>
      </c>
      <c r="I141" s="228"/>
      <c r="L141" s="192"/>
      <c r="M141" s="195"/>
      <c r="N141" s="196"/>
      <c r="O141" s="196"/>
      <c r="P141" s="196"/>
      <c r="Q141" s="196"/>
      <c r="R141" s="196"/>
      <c r="S141" s="196"/>
      <c r="T141" s="197"/>
      <c r="AT141" s="193" t="s">
        <v>175</v>
      </c>
      <c r="AU141" s="193" t="s">
        <v>87</v>
      </c>
      <c r="AV141" s="191" t="s">
        <v>85</v>
      </c>
      <c r="AW141" s="191" t="s">
        <v>33</v>
      </c>
      <c r="AX141" s="191" t="s">
        <v>78</v>
      </c>
      <c r="AY141" s="193" t="s">
        <v>164</v>
      </c>
    </row>
    <row r="142" spans="1:65" s="198" customFormat="1" x14ac:dyDescent="0.2">
      <c r="B142" s="199"/>
      <c r="D142" s="185" t="s">
        <v>175</v>
      </c>
      <c r="E142" s="200" t="s">
        <v>1</v>
      </c>
      <c r="F142" s="201" t="s">
        <v>1522</v>
      </c>
      <c r="H142" s="202">
        <v>113.75</v>
      </c>
      <c r="I142" s="229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175</v>
      </c>
      <c r="AU142" s="200" t="s">
        <v>87</v>
      </c>
      <c r="AV142" s="198" t="s">
        <v>87</v>
      </c>
      <c r="AW142" s="198" t="s">
        <v>33</v>
      </c>
      <c r="AX142" s="198" t="s">
        <v>85</v>
      </c>
      <c r="AY142" s="200" t="s">
        <v>164</v>
      </c>
    </row>
    <row r="143" spans="1:65" s="97" customFormat="1" ht="21.75" customHeight="1" x14ac:dyDescent="0.2">
      <c r="A143" s="95"/>
      <c r="B143" s="94"/>
      <c r="C143" s="173" t="s">
        <v>184</v>
      </c>
      <c r="D143" s="173" t="s">
        <v>166</v>
      </c>
      <c r="E143" s="174" t="s">
        <v>190</v>
      </c>
      <c r="F143" s="175" t="s">
        <v>191</v>
      </c>
      <c r="G143" s="176" t="s">
        <v>192</v>
      </c>
      <c r="H143" s="177">
        <v>40</v>
      </c>
      <c r="I143" s="73"/>
      <c r="J143" s="178">
        <f>ROUND(I143*H143,2)</f>
        <v>0</v>
      </c>
      <c r="K143" s="175" t="s">
        <v>170</v>
      </c>
      <c r="L143" s="94"/>
      <c r="M143" s="179" t="s">
        <v>1</v>
      </c>
      <c r="N143" s="180" t="s">
        <v>43</v>
      </c>
      <c r="O143" s="181">
        <v>0.2</v>
      </c>
      <c r="P143" s="181">
        <f>O143*H143</f>
        <v>8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95"/>
      <c r="V143" s="95"/>
      <c r="W143" s="95"/>
      <c r="X143" s="95"/>
      <c r="Y143" s="95"/>
      <c r="Z143" s="95"/>
      <c r="AA143" s="95"/>
      <c r="AB143" s="95"/>
      <c r="AC143" s="95"/>
      <c r="AD143" s="95"/>
      <c r="AE143" s="95"/>
      <c r="AR143" s="183" t="s">
        <v>171</v>
      </c>
      <c r="AT143" s="183" t="s">
        <v>166</v>
      </c>
      <c r="AU143" s="183" t="s">
        <v>87</v>
      </c>
      <c r="AY143" s="87" t="s">
        <v>164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87" t="s">
        <v>85</v>
      </c>
      <c r="BK143" s="184">
        <f>ROUND(I143*H143,2)</f>
        <v>0</v>
      </c>
      <c r="BL143" s="87" t="s">
        <v>171</v>
      </c>
      <c r="BM143" s="183" t="s">
        <v>1523</v>
      </c>
    </row>
    <row r="144" spans="1:65" s="97" customFormat="1" ht="19.5" x14ac:dyDescent="0.2">
      <c r="A144" s="95"/>
      <c r="B144" s="94"/>
      <c r="C144" s="95"/>
      <c r="D144" s="185" t="s">
        <v>173</v>
      </c>
      <c r="E144" s="95"/>
      <c r="F144" s="186" t="s">
        <v>194</v>
      </c>
      <c r="G144" s="95"/>
      <c r="H144" s="95"/>
      <c r="I144" s="227"/>
      <c r="J144" s="95"/>
      <c r="K144" s="95"/>
      <c r="L144" s="94"/>
      <c r="M144" s="187"/>
      <c r="N144" s="188"/>
      <c r="O144" s="189"/>
      <c r="P144" s="189"/>
      <c r="Q144" s="189"/>
      <c r="R144" s="189"/>
      <c r="S144" s="189"/>
      <c r="T144" s="190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T144" s="87" t="s">
        <v>173</v>
      </c>
      <c r="AU144" s="87" t="s">
        <v>87</v>
      </c>
    </row>
    <row r="145" spans="1:65" s="198" customFormat="1" x14ac:dyDescent="0.2">
      <c r="B145" s="199"/>
      <c r="D145" s="185" t="s">
        <v>175</v>
      </c>
      <c r="E145" s="200" t="s">
        <v>1</v>
      </c>
      <c r="F145" s="201" t="s">
        <v>195</v>
      </c>
      <c r="H145" s="202">
        <v>40</v>
      </c>
      <c r="I145" s="229"/>
      <c r="L145" s="199"/>
      <c r="M145" s="203"/>
      <c r="N145" s="204"/>
      <c r="O145" s="204"/>
      <c r="P145" s="204"/>
      <c r="Q145" s="204"/>
      <c r="R145" s="204"/>
      <c r="S145" s="204"/>
      <c r="T145" s="205"/>
      <c r="AT145" s="200" t="s">
        <v>175</v>
      </c>
      <c r="AU145" s="200" t="s">
        <v>87</v>
      </c>
      <c r="AV145" s="198" t="s">
        <v>87</v>
      </c>
      <c r="AW145" s="198" t="s">
        <v>33</v>
      </c>
      <c r="AX145" s="198" t="s">
        <v>85</v>
      </c>
      <c r="AY145" s="200" t="s">
        <v>164</v>
      </c>
    </row>
    <row r="146" spans="1:65" s="97" customFormat="1" ht="78" customHeight="1" x14ac:dyDescent="0.2">
      <c r="A146" s="95"/>
      <c r="B146" s="94"/>
      <c r="C146" s="173" t="s">
        <v>171</v>
      </c>
      <c r="D146" s="173" t="s">
        <v>166</v>
      </c>
      <c r="E146" s="174" t="s">
        <v>197</v>
      </c>
      <c r="F146" s="175" t="s">
        <v>198</v>
      </c>
      <c r="G146" s="176" t="s">
        <v>187</v>
      </c>
      <c r="H146" s="177">
        <v>2.5</v>
      </c>
      <c r="I146" s="73"/>
      <c r="J146" s="178">
        <f>ROUND(I146*H146,2)</f>
        <v>0</v>
      </c>
      <c r="K146" s="175" t="s">
        <v>170</v>
      </c>
      <c r="L146" s="94"/>
      <c r="M146" s="179" t="s">
        <v>1</v>
      </c>
      <c r="N146" s="180" t="s">
        <v>43</v>
      </c>
      <c r="O146" s="181">
        <v>0.70299999999999996</v>
      </c>
      <c r="P146" s="181">
        <f>O146*H146</f>
        <v>1.7574999999999998</v>
      </c>
      <c r="Q146" s="181">
        <v>8.6800000000000002E-3</v>
      </c>
      <c r="R146" s="181">
        <f>Q146*H146</f>
        <v>2.1700000000000001E-2</v>
      </c>
      <c r="S146" s="181">
        <v>0</v>
      </c>
      <c r="T146" s="182">
        <f>S146*H146</f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3" t="s">
        <v>171</v>
      </c>
      <c r="AT146" s="183" t="s">
        <v>166</v>
      </c>
      <c r="AU146" s="183" t="s">
        <v>87</v>
      </c>
      <c r="AY146" s="87" t="s">
        <v>164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87" t="s">
        <v>85</v>
      </c>
      <c r="BK146" s="184">
        <f>ROUND(I146*H146,2)</f>
        <v>0</v>
      </c>
      <c r="BL146" s="87" t="s">
        <v>171</v>
      </c>
      <c r="BM146" s="183" t="s">
        <v>1524</v>
      </c>
    </row>
    <row r="147" spans="1:65" s="191" customFormat="1" x14ac:dyDescent="0.2">
      <c r="B147" s="192"/>
      <c r="D147" s="185" t="s">
        <v>175</v>
      </c>
      <c r="E147" s="193" t="s">
        <v>1</v>
      </c>
      <c r="F147" s="194" t="s">
        <v>1525</v>
      </c>
      <c r="H147" s="193" t="s">
        <v>1</v>
      </c>
      <c r="I147" s="228"/>
      <c r="L147" s="192"/>
      <c r="M147" s="195"/>
      <c r="N147" s="196"/>
      <c r="O147" s="196"/>
      <c r="P147" s="196"/>
      <c r="Q147" s="196"/>
      <c r="R147" s="196"/>
      <c r="S147" s="196"/>
      <c r="T147" s="197"/>
      <c r="AT147" s="193" t="s">
        <v>175</v>
      </c>
      <c r="AU147" s="193" t="s">
        <v>87</v>
      </c>
      <c r="AV147" s="191" t="s">
        <v>85</v>
      </c>
      <c r="AW147" s="191" t="s">
        <v>33</v>
      </c>
      <c r="AX147" s="191" t="s">
        <v>78</v>
      </c>
      <c r="AY147" s="193" t="s">
        <v>164</v>
      </c>
    </row>
    <row r="148" spans="1:65" s="198" customFormat="1" x14ac:dyDescent="0.2">
      <c r="B148" s="199"/>
      <c r="D148" s="185" t="s">
        <v>175</v>
      </c>
      <c r="E148" s="200" t="s">
        <v>1</v>
      </c>
      <c r="F148" s="201" t="s">
        <v>211</v>
      </c>
      <c r="H148" s="202">
        <v>2.5</v>
      </c>
      <c r="I148" s="229"/>
      <c r="L148" s="199"/>
      <c r="M148" s="203"/>
      <c r="N148" s="204"/>
      <c r="O148" s="204"/>
      <c r="P148" s="204"/>
      <c r="Q148" s="204"/>
      <c r="R148" s="204"/>
      <c r="S148" s="204"/>
      <c r="T148" s="205"/>
      <c r="AT148" s="200" t="s">
        <v>175</v>
      </c>
      <c r="AU148" s="200" t="s">
        <v>87</v>
      </c>
      <c r="AV148" s="198" t="s">
        <v>87</v>
      </c>
      <c r="AW148" s="198" t="s">
        <v>33</v>
      </c>
      <c r="AX148" s="198" t="s">
        <v>85</v>
      </c>
      <c r="AY148" s="200" t="s">
        <v>164</v>
      </c>
    </row>
    <row r="149" spans="1:65" s="97" customFormat="1" ht="78" customHeight="1" x14ac:dyDescent="0.2">
      <c r="A149" s="95"/>
      <c r="B149" s="94"/>
      <c r="C149" s="173" t="s">
        <v>196</v>
      </c>
      <c r="D149" s="173" t="s">
        <v>166</v>
      </c>
      <c r="E149" s="174" t="s">
        <v>203</v>
      </c>
      <c r="F149" s="175" t="s">
        <v>204</v>
      </c>
      <c r="G149" s="176" t="s">
        <v>187</v>
      </c>
      <c r="H149" s="177">
        <v>3.75</v>
      </c>
      <c r="I149" s="73"/>
      <c r="J149" s="178">
        <f>ROUND(I149*H149,2)</f>
        <v>0</v>
      </c>
      <c r="K149" s="175" t="s">
        <v>170</v>
      </c>
      <c r="L149" s="94"/>
      <c r="M149" s="179" t="s">
        <v>1</v>
      </c>
      <c r="N149" s="180" t="s">
        <v>43</v>
      </c>
      <c r="O149" s="181">
        <v>0.58099999999999996</v>
      </c>
      <c r="P149" s="181">
        <f>O149*H149</f>
        <v>2.17875</v>
      </c>
      <c r="Q149" s="181">
        <v>3.6900000000000002E-2</v>
      </c>
      <c r="R149" s="181">
        <f>Q149*H149</f>
        <v>0.138375</v>
      </c>
      <c r="S149" s="181">
        <v>0</v>
      </c>
      <c r="T149" s="182">
        <f>S149*H149</f>
        <v>0</v>
      </c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R149" s="183" t="s">
        <v>171</v>
      </c>
      <c r="AT149" s="183" t="s">
        <v>166</v>
      </c>
      <c r="AU149" s="183" t="s">
        <v>87</v>
      </c>
      <c r="AY149" s="87" t="s">
        <v>164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87" t="s">
        <v>85</v>
      </c>
      <c r="BK149" s="184">
        <f>ROUND(I149*H149,2)</f>
        <v>0</v>
      </c>
      <c r="BL149" s="87" t="s">
        <v>171</v>
      </c>
      <c r="BM149" s="183" t="s">
        <v>1526</v>
      </c>
    </row>
    <row r="150" spans="1:65" s="198" customFormat="1" x14ac:dyDescent="0.2">
      <c r="B150" s="199"/>
      <c r="D150" s="185" t="s">
        <v>175</v>
      </c>
      <c r="E150" s="200" t="s">
        <v>1</v>
      </c>
      <c r="F150" s="201" t="s">
        <v>1527</v>
      </c>
      <c r="H150" s="202">
        <v>3.75</v>
      </c>
      <c r="I150" s="229"/>
      <c r="L150" s="199"/>
      <c r="M150" s="203"/>
      <c r="N150" s="204"/>
      <c r="O150" s="204"/>
      <c r="P150" s="204"/>
      <c r="Q150" s="204"/>
      <c r="R150" s="204"/>
      <c r="S150" s="204"/>
      <c r="T150" s="205"/>
      <c r="AT150" s="200" t="s">
        <v>175</v>
      </c>
      <c r="AU150" s="200" t="s">
        <v>87</v>
      </c>
      <c r="AV150" s="198" t="s">
        <v>87</v>
      </c>
      <c r="AW150" s="198" t="s">
        <v>33</v>
      </c>
      <c r="AX150" s="198" t="s">
        <v>85</v>
      </c>
      <c r="AY150" s="200" t="s">
        <v>164</v>
      </c>
    </row>
    <row r="151" spans="1:65" s="97" customFormat="1" ht="33" customHeight="1" x14ac:dyDescent="0.2">
      <c r="A151" s="95"/>
      <c r="B151" s="94"/>
      <c r="C151" s="173" t="s">
        <v>202</v>
      </c>
      <c r="D151" s="173" t="s">
        <v>166</v>
      </c>
      <c r="E151" s="174" t="s">
        <v>219</v>
      </c>
      <c r="F151" s="175" t="s">
        <v>220</v>
      </c>
      <c r="G151" s="176" t="s">
        <v>215</v>
      </c>
      <c r="H151" s="177">
        <v>23.25</v>
      </c>
      <c r="I151" s="73"/>
      <c r="J151" s="178">
        <f>ROUND(I151*H151,2)</f>
        <v>0</v>
      </c>
      <c r="K151" s="175" t="s">
        <v>170</v>
      </c>
      <c r="L151" s="94"/>
      <c r="M151" s="179" t="s">
        <v>1</v>
      </c>
      <c r="N151" s="180" t="s">
        <v>43</v>
      </c>
      <c r="O151" s="181">
        <v>1.7629999999999999</v>
      </c>
      <c r="P151" s="181">
        <f>O151*H151</f>
        <v>40.989750000000001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95"/>
      <c r="V151" s="95"/>
      <c r="W151" s="95"/>
      <c r="X151" s="95"/>
      <c r="Y151" s="95"/>
      <c r="Z151" s="95"/>
      <c r="AA151" s="95"/>
      <c r="AB151" s="95"/>
      <c r="AC151" s="95"/>
      <c r="AD151" s="95"/>
      <c r="AE151" s="95"/>
      <c r="AR151" s="183" t="s">
        <v>171</v>
      </c>
      <c r="AT151" s="183" t="s">
        <v>166</v>
      </c>
      <c r="AU151" s="183" t="s">
        <v>87</v>
      </c>
      <c r="AY151" s="87" t="s">
        <v>164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87" t="s">
        <v>85</v>
      </c>
      <c r="BK151" s="184">
        <f>ROUND(I151*H151,2)</f>
        <v>0</v>
      </c>
      <c r="BL151" s="87" t="s">
        <v>171</v>
      </c>
      <c r="BM151" s="183" t="s">
        <v>1528</v>
      </c>
    </row>
    <row r="152" spans="1:65" s="198" customFormat="1" x14ac:dyDescent="0.2">
      <c r="B152" s="199"/>
      <c r="D152" s="185" t="s">
        <v>175</v>
      </c>
      <c r="E152" s="200" t="s">
        <v>1</v>
      </c>
      <c r="F152" s="201" t="s">
        <v>1529</v>
      </c>
      <c r="H152" s="202">
        <v>23.25</v>
      </c>
      <c r="I152" s="229"/>
      <c r="L152" s="199"/>
      <c r="M152" s="203"/>
      <c r="N152" s="204"/>
      <c r="O152" s="204"/>
      <c r="P152" s="204"/>
      <c r="Q152" s="204"/>
      <c r="R152" s="204"/>
      <c r="S152" s="204"/>
      <c r="T152" s="205"/>
      <c r="AT152" s="200" t="s">
        <v>175</v>
      </c>
      <c r="AU152" s="200" t="s">
        <v>87</v>
      </c>
      <c r="AV152" s="198" t="s">
        <v>87</v>
      </c>
      <c r="AW152" s="198" t="s">
        <v>33</v>
      </c>
      <c r="AX152" s="198" t="s">
        <v>85</v>
      </c>
      <c r="AY152" s="200" t="s">
        <v>164</v>
      </c>
    </row>
    <row r="153" spans="1:65" s="97" customFormat="1" ht="33" customHeight="1" x14ac:dyDescent="0.2">
      <c r="A153" s="95"/>
      <c r="B153" s="94"/>
      <c r="C153" s="173" t="s">
        <v>207</v>
      </c>
      <c r="D153" s="173" t="s">
        <v>166</v>
      </c>
      <c r="E153" s="174" t="s">
        <v>224</v>
      </c>
      <c r="F153" s="175" t="s">
        <v>225</v>
      </c>
      <c r="G153" s="176" t="s">
        <v>215</v>
      </c>
      <c r="H153" s="177">
        <v>297.73399999999998</v>
      </c>
      <c r="I153" s="73"/>
      <c r="J153" s="178">
        <f>ROUND(I153*H153,2)</f>
        <v>0</v>
      </c>
      <c r="K153" s="175" t="s">
        <v>170</v>
      </c>
      <c r="L153" s="94"/>
      <c r="M153" s="179" t="s">
        <v>1</v>
      </c>
      <c r="N153" s="180" t="s">
        <v>43</v>
      </c>
      <c r="O153" s="181">
        <v>0.189</v>
      </c>
      <c r="P153" s="181">
        <f>O153*H153</f>
        <v>56.271725999999994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R153" s="183" t="s">
        <v>171</v>
      </c>
      <c r="AT153" s="183" t="s">
        <v>166</v>
      </c>
      <c r="AU153" s="183" t="s">
        <v>87</v>
      </c>
      <c r="AY153" s="87" t="s">
        <v>164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87" t="s">
        <v>85</v>
      </c>
      <c r="BK153" s="184">
        <f>ROUND(I153*H153,2)</f>
        <v>0</v>
      </c>
      <c r="BL153" s="87" t="s">
        <v>171</v>
      </c>
      <c r="BM153" s="183" t="s">
        <v>1530</v>
      </c>
    </row>
    <row r="154" spans="1:65" s="191" customFormat="1" x14ac:dyDescent="0.2">
      <c r="B154" s="192"/>
      <c r="D154" s="185" t="s">
        <v>175</v>
      </c>
      <c r="E154" s="193" t="s">
        <v>1</v>
      </c>
      <c r="F154" s="194" t="s">
        <v>1531</v>
      </c>
      <c r="H154" s="193" t="s">
        <v>1</v>
      </c>
      <c r="I154" s="228"/>
      <c r="L154" s="192"/>
      <c r="M154" s="195"/>
      <c r="N154" s="196"/>
      <c r="O154" s="196"/>
      <c r="P154" s="196"/>
      <c r="Q154" s="196"/>
      <c r="R154" s="196"/>
      <c r="S154" s="196"/>
      <c r="T154" s="197"/>
      <c r="AT154" s="193" t="s">
        <v>175</v>
      </c>
      <c r="AU154" s="193" t="s">
        <v>87</v>
      </c>
      <c r="AV154" s="191" t="s">
        <v>85</v>
      </c>
      <c r="AW154" s="191" t="s">
        <v>33</v>
      </c>
      <c r="AX154" s="191" t="s">
        <v>78</v>
      </c>
      <c r="AY154" s="193" t="s">
        <v>164</v>
      </c>
    </row>
    <row r="155" spans="1:65" s="191" customFormat="1" x14ac:dyDescent="0.2">
      <c r="B155" s="192"/>
      <c r="D155" s="185" t="s">
        <v>175</v>
      </c>
      <c r="E155" s="193" t="s">
        <v>1</v>
      </c>
      <c r="F155" s="194" t="s">
        <v>228</v>
      </c>
      <c r="H155" s="193" t="s">
        <v>1</v>
      </c>
      <c r="I155" s="228"/>
      <c r="L155" s="192"/>
      <c r="M155" s="195"/>
      <c r="N155" s="196"/>
      <c r="O155" s="196"/>
      <c r="P155" s="196"/>
      <c r="Q155" s="196"/>
      <c r="R155" s="196"/>
      <c r="S155" s="196"/>
      <c r="T155" s="197"/>
      <c r="AT155" s="193" t="s">
        <v>175</v>
      </c>
      <c r="AU155" s="193" t="s">
        <v>87</v>
      </c>
      <c r="AV155" s="191" t="s">
        <v>85</v>
      </c>
      <c r="AW155" s="191" t="s">
        <v>33</v>
      </c>
      <c r="AX155" s="191" t="s">
        <v>78</v>
      </c>
      <c r="AY155" s="193" t="s">
        <v>164</v>
      </c>
    </row>
    <row r="156" spans="1:65" s="198" customFormat="1" x14ac:dyDescent="0.2">
      <c r="B156" s="199"/>
      <c r="D156" s="185" t="s">
        <v>175</v>
      </c>
      <c r="E156" s="200" t="s">
        <v>1</v>
      </c>
      <c r="F156" s="201" t="s">
        <v>1532</v>
      </c>
      <c r="H156" s="202">
        <v>293.95</v>
      </c>
      <c r="I156" s="229"/>
      <c r="L156" s="199"/>
      <c r="M156" s="203"/>
      <c r="N156" s="204"/>
      <c r="O156" s="204"/>
      <c r="P156" s="204"/>
      <c r="Q156" s="204"/>
      <c r="R156" s="204"/>
      <c r="S156" s="204"/>
      <c r="T156" s="205"/>
      <c r="AT156" s="200" t="s">
        <v>175</v>
      </c>
      <c r="AU156" s="200" t="s">
        <v>87</v>
      </c>
      <c r="AV156" s="198" t="s">
        <v>87</v>
      </c>
      <c r="AW156" s="198" t="s">
        <v>33</v>
      </c>
      <c r="AX156" s="198" t="s">
        <v>78</v>
      </c>
      <c r="AY156" s="200" t="s">
        <v>164</v>
      </c>
    </row>
    <row r="157" spans="1:65" s="191" customFormat="1" x14ac:dyDescent="0.2">
      <c r="B157" s="192"/>
      <c r="D157" s="185" t="s">
        <v>175</v>
      </c>
      <c r="E157" s="193" t="s">
        <v>1</v>
      </c>
      <c r="F157" s="194" t="s">
        <v>231</v>
      </c>
      <c r="H157" s="193" t="s">
        <v>1</v>
      </c>
      <c r="I157" s="228"/>
      <c r="L157" s="192"/>
      <c r="M157" s="195"/>
      <c r="N157" s="196"/>
      <c r="O157" s="196"/>
      <c r="P157" s="196"/>
      <c r="Q157" s="196"/>
      <c r="R157" s="196"/>
      <c r="S157" s="196"/>
      <c r="T157" s="197"/>
      <c r="AT157" s="193" t="s">
        <v>175</v>
      </c>
      <c r="AU157" s="193" t="s">
        <v>87</v>
      </c>
      <c r="AV157" s="191" t="s">
        <v>85</v>
      </c>
      <c r="AW157" s="191" t="s">
        <v>33</v>
      </c>
      <c r="AX157" s="191" t="s">
        <v>78</v>
      </c>
      <c r="AY157" s="193" t="s">
        <v>164</v>
      </c>
    </row>
    <row r="158" spans="1:65" s="198" customFormat="1" x14ac:dyDescent="0.2">
      <c r="B158" s="199"/>
      <c r="D158" s="185" t="s">
        <v>175</v>
      </c>
      <c r="E158" s="200" t="s">
        <v>1</v>
      </c>
      <c r="F158" s="201" t="s">
        <v>1533</v>
      </c>
      <c r="H158" s="202">
        <v>10.4</v>
      </c>
      <c r="I158" s="229"/>
      <c r="L158" s="199"/>
      <c r="M158" s="203"/>
      <c r="N158" s="204"/>
      <c r="O158" s="204"/>
      <c r="P158" s="204"/>
      <c r="Q158" s="204"/>
      <c r="R158" s="204"/>
      <c r="S158" s="204"/>
      <c r="T158" s="205"/>
      <c r="AT158" s="200" t="s">
        <v>175</v>
      </c>
      <c r="AU158" s="200" t="s">
        <v>87</v>
      </c>
      <c r="AV158" s="198" t="s">
        <v>87</v>
      </c>
      <c r="AW158" s="198" t="s">
        <v>33</v>
      </c>
      <c r="AX158" s="198" t="s">
        <v>78</v>
      </c>
      <c r="AY158" s="200" t="s">
        <v>164</v>
      </c>
    </row>
    <row r="159" spans="1:65" s="198" customFormat="1" x14ac:dyDescent="0.2">
      <c r="B159" s="199"/>
      <c r="D159" s="185" t="s">
        <v>175</v>
      </c>
      <c r="E159" s="200" t="s">
        <v>1</v>
      </c>
      <c r="F159" s="201" t="s">
        <v>1534</v>
      </c>
      <c r="H159" s="202">
        <v>-6.6159999999999997</v>
      </c>
      <c r="I159" s="229"/>
      <c r="L159" s="199"/>
      <c r="M159" s="203"/>
      <c r="N159" s="204"/>
      <c r="O159" s="204"/>
      <c r="P159" s="204"/>
      <c r="Q159" s="204"/>
      <c r="R159" s="204"/>
      <c r="S159" s="204"/>
      <c r="T159" s="205"/>
      <c r="AT159" s="200" t="s">
        <v>175</v>
      </c>
      <c r="AU159" s="200" t="s">
        <v>87</v>
      </c>
      <c r="AV159" s="198" t="s">
        <v>87</v>
      </c>
      <c r="AW159" s="198" t="s">
        <v>33</v>
      </c>
      <c r="AX159" s="198" t="s">
        <v>78</v>
      </c>
      <c r="AY159" s="200" t="s">
        <v>164</v>
      </c>
    </row>
    <row r="160" spans="1:65" s="206" customFormat="1" x14ac:dyDescent="0.2">
      <c r="B160" s="207"/>
      <c r="D160" s="185" t="s">
        <v>175</v>
      </c>
      <c r="E160" s="208" t="s">
        <v>1</v>
      </c>
      <c r="F160" s="209" t="s">
        <v>233</v>
      </c>
      <c r="H160" s="210">
        <v>297.73399999999998</v>
      </c>
      <c r="I160" s="230"/>
      <c r="L160" s="207"/>
      <c r="M160" s="211"/>
      <c r="N160" s="212"/>
      <c r="O160" s="212"/>
      <c r="P160" s="212"/>
      <c r="Q160" s="212"/>
      <c r="R160" s="212"/>
      <c r="S160" s="212"/>
      <c r="T160" s="213"/>
      <c r="AT160" s="208" t="s">
        <v>175</v>
      </c>
      <c r="AU160" s="208" t="s">
        <v>87</v>
      </c>
      <c r="AV160" s="206" t="s">
        <v>171</v>
      </c>
      <c r="AW160" s="206" t="s">
        <v>33</v>
      </c>
      <c r="AX160" s="206" t="s">
        <v>85</v>
      </c>
      <c r="AY160" s="208" t="s">
        <v>164</v>
      </c>
    </row>
    <row r="161" spans="1:65" s="97" customFormat="1" ht="44.25" customHeight="1" x14ac:dyDescent="0.2">
      <c r="A161" s="95"/>
      <c r="B161" s="94"/>
      <c r="C161" s="173" t="s">
        <v>212</v>
      </c>
      <c r="D161" s="173" t="s">
        <v>166</v>
      </c>
      <c r="E161" s="174" t="s">
        <v>235</v>
      </c>
      <c r="F161" s="175" t="s">
        <v>236</v>
      </c>
      <c r="G161" s="176" t="s">
        <v>215</v>
      </c>
      <c r="H161" s="177">
        <v>89.32</v>
      </c>
      <c r="I161" s="73"/>
      <c r="J161" s="178">
        <f>ROUND(I161*H161,2)</f>
        <v>0</v>
      </c>
      <c r="K161" s="175" t="s">
        <v>170</v>
      </c>
      <c r="L161" s="94"/>
      <c r="M161" s="179" t="s">
        <v>1</v>
      </c>
      <c r="N161" s="180" t="s">
        <v>43</v>
      </c>
      <c r="O161" s="181">
        <v>0.1</v>
      </c>
      <c r="P161" s="181">
        <f>O161*H161</f>
        <v>8.9320000000000004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95"/>
      <c r="V161" s="95"/>
      <c r="W161" s="95"/>
      <c r="X161" s="95"/>
      <c r="Y161" s="95"/>
      <c r="Z161" s="95"/>
      <c r="AA161" s="95"/>
      <c r="AB161" s="95"/>
      <c r="AC161" s="95"/>
      <c r="AD161" s="95"/>
      <c r="AE161" s="95"/>
      <c r="AR161" s="183" t="s">
        <v>171</v>
      </c>
      <c r="AT161" s="183" t="s">
        <v>166</v>
      </c>
      <c r="AU161" s="183" t="s">
        <v>87</v>
      </c>
      <c r="AY161" s="87" t="s">
        <v>164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87" t="s">
        <v>85</v>
      </c>
      <c r="BK161" s="184">
        <f>ROUND(I161*H161,2)</f>
        <v>0</v>
      </c>
      <c r="BL161" s="87" t="s">
        <v>171</v>
      </c>
      <c r="BM161" s="183" t="s">
        <v>1535</v>
      </c>
    </row>
    <row r="162" spans="1:65" s="97" customFormat="1" ht="19.5" x14ac:dyDescent="0.2">
      <c r="A162" s="95"/>
      <c r="B162" s="94"/>
      <c r="C162" s="95"/>
      <c r="D162" s="185" t="s">
        <v>173</v>
      </c>
      <c r="E162" s="95"/>
      <c r="F162" s="186" t="s">
        <v>238</v>
      </c>
      <c r="G162" s="95"/>
      <c r="H162" s="95"/>
      <c r="I162" s="227"/>
      <c r="J162" s="95"/>
      <c r="K162" s="95"/>
      <c r="L162" s="94"/>
      <c r="M162" s="187"/>
      <c r="N162" s="188"/>
      <c r="O162" s="189"/>
      <c r="P162" s="189"/>
      <c r="Q162" s="189"/>
      <c r="R162" s="189"/>
      <c r="S162" s="189"/>
      <c r="T162" s="190"/>
      <c r="U162" s="95"/>
      <c r="V162" s="95"/>
      <c r="W162" s="95"/>
      <c r="X162" s="95"/>
      <c r="Y162" s="95"/>
      <c r="Z162" s="95"/>
      <c r="AA162" s="95"/>
      <c r="AB162" s="95"/>
      <c r="AC162" s="95"/>
      <c r="AD162" s="95"/>
      <c r="AE162" s="95"/>
      <c r="AT162" s="87" t="s">
        <v>173</v>
      </c>
      <c r="AU162" s="87" t="s">
        <v>87</v>
      </c>
    </row>
    <row r="163" spans="1:65" s="198" customFormat="1" x14ac:dyDescent="0.2">
      <c r="B163" s="199"/>
      <c r="D163" s="185" t="s">
        <v>175</v>
      </c>
      <c r="F163" s="201" t="s">
        <v>1536</v>
      </c>
      <c r="H163" s="202">
        <v>89.32</v>
      </c>
      <c r="I163" s="229"/>
      <c r="L163" s="199"/>
      <c r="M163" s="203"/>
      <c r="N163" s="204"/>
      <c r="O163" s="204"/>
      <c r="P163" s="204"/>
      <c r="Q163" s="204"/>
      <c r="R163" s="204"/>
      <c r="S163" s="204"/>
      <c r="T163" s="205"/>
      <c r="AT163" s="200" t="s">
        <v>175</v>
      </c>
      <c r="AU163" s="200" t="s">
        <v>87</v>
      </c>
      <c r="AV163" s="198" t="s">
        <v>87</v>
      </c>
      <c r="AW163" s="198" t="s">
        <v>3</v>
      </c>
      <c r="AX163" s="198" t="s">
        <v>85</v>
      </c>
      <c r="AY163" s="200" t="s">
        <v>164</v>
      </c>
    </row>
    <row r="164" spans="1:65" s="97" customFormat="1" ht="33" customHeight="1" x14ac:dyDescent="0.2">
      <c r="A164" s="95"/>
      <c r="B164" s="94"/>
      <c r="C164" s="173" t="s">
        <v>218</v>
      </c>
      <c r="D164" s="173" t="s">
        <v>166</v>
      </c>
      <c r="E164" s="174" t="s">
        <v>857</v>
      </c>
      <c r="F164" s="175" t="s">
        <v>858</v>
      </c>
      <c r="G164" s="176" t="s">
        <v>169</v>
      </c>
      <c r="H164" s="177">
        <v>368.09</v>
      </c>
      <c r="I164" s="73"/>
      <c r="J164" s="178">
        <f>ROUND(I164*H164,2)</f>
        <v>0</v>
      </c>
      <c r="K164" s="175" t="s">
        <v>170</v>
      </c>
      <c r="L164" s="94"/>
      <c r="M164" s="179" t="s">
        <v>1</v>
      </c>
      <c r="N164" s="180" t="s">
        <v>43</v>
      </c>
      <c r="O164" s="181">
        <v>0.109</v>
      </c>
      <c r="P164" s="181">
        <f>O164*H164</f>
        <v>40.121809999999996</v>
      </c>
      <c r="Q164" s="181">
        <v>5.9000000000000003E-4</v>
      </c>
      <c r="R164" s="181">
        <f>Q164*H164</f>
        <v>0.21717310000000001</v>
      </c>
      <c r="S164" s="181">
        <v>0</v>
      </c>
      <c r="T164" s="182">
        <f>S164*H164</f>
        <v>0</v>
      </c>
      <c r="U164" s="95"/>
      <c r="V164" s="95"/>
      <c r="W164" s="95"/>
      <c r="X164" s="95"/>
      <c r="Y164" s="95"/>
      <c r="Z164" s="95"/>
      <c r="AA164" s="95"/>
      <c r="AB164" s="95"/>
      <c r="AC164" s="95"/>
      <c r="AD164" s="95"/>
      <c r="AE164" s="95"/>
      <c r="AR164" s="183" t="s">
        <v>171</v>
      </c>
      <c r="AT164" s="183" t="s">
        <v>166</v>
      </c>
      <c r="AU164" s="183" t="s">
        <v>87</v>
      </c>
      <c r="AY164" s="87" t="s">
        <v>164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87" t="s">
        <v>85</v>
      </c>
      <c r="BK164" s="184">
        <f>ROUND(I164*H164,2)</f>
        <v>0</v>
      </c>
      <c r="BL164" s="87" t="s">
        <v>171</v>
      </c>
      <c r="BM164" s="183" t="s">
        <v>1537</v>
      </c>
    </row>
    <row r="165" spans="1:65" s="97" customFormat="1" ht="33" customHeight="1" x14ac:dyDescent="0.2">
      <c r="A165" s="95"/>
      <c r="B165" s="94"/>
      <c r="C165" s="173" t="s">
        <v>223</v>
      </c>
      <c r="D165" s="173" t="s">
        <v>166</v>
      </c>
      <c r="E165" s="174" t="s">
        <v>241</v>
      </c>
      <c r="F165" s="175" t="s">
        <v>242</v>
      </c>
      <c r="G165" s="176" t="s">
        <v>169</v>
      </c>
      <c r="H165" s="177">
        <v>116.16</v>
      </c>
      <c r="I165" s="73"/>
      <c r="J165" s="178">
        <f>ROUND(I165*H165,2)</f>
        <v>0</v>
      </c>
      <c r="K165" s="175" t="s">
        <v>170</v>
      </c>
      <c r="L165" s="94"/>
      <c r="M165" s="179" t="s">
        <v>1</v>
      </c>
      <c r="N165" s="180" t="s">
        <v>43</v>
      </c>
      <c r="O165" s="181">
        <v>0.128</v>
      </c>
      <c r="P165" s="181">
        <f>O165*H165</f>
        <v>14.86848</v>
      </c>
      <c r="Q165" s="181">
        <v>6.3000000000000003E-4</v>
      </c>
      <c r="R165" s="181">
        <f>Q165*H165</f>
        <v>7.3180800000000004E-2</v>
      </c>
      <c r="S165" s="181">
        <v>0</v>
      </c>
      <c r="T165" s="182">
        <f>S165*H165</f>
        <v>0</v>
      </c>
      <c r="U165" s="95"/>
      <c r="V165" s="95"/>
      <c r="W165" s="95"/>
      <c r="X165" s="95"/>
      <c r="Y165" s="95"/>
      <c r="Z165" s="95"/>
      <c r="AA165" s="95"/>
      <c r="AB165" s="95"/>
      <c r="AC165" s="95"/>
      <c r="AD165" s="95"/>
      <c r="AE165" s="95"/>
      <c r="AR165" s="183" t="s">
        <v>171</v>
      </c>
      <c r="AT165" s="183" t="s">
        <v>166</v>
      </c>
      <c r="AU165" s="183" t="s">
        <v>87</v>
      </c>
      <c r="AY165" s="87" t="s">
        <v>164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87" t="s">
        <v>85</v>
      </c>
      <c r="BK165" s="184">
        <f>ROUND(I165*H165,2)</f>
        <v>0</v>
      </c>
      <c r="BL165" s="87" t="s">
        <v>171</v>
      </c>
      <c r="BM165" s="183" t="s">
        <v>1538</v>
      </c>
    </row>
    <row r="166" spans="1:65" s="191" customFormat="1" x14ac:dyDescent="0.2">
      <c r="B166" s="192"/>
      <c r="D166" s="185" t="s">
        <v>175</v>
      </c>
      <c r="E166" s="193" t="s">
        <v>1</v>
      </c>
      <c r="F166" s="194" t="s">
        <v>228</v>
      </c>
      <c r="H166" s="193" t="s">
        <v>1</v>
      </c>
      <c r="I166" s="228"/>
      <c r="L166" s="192"/>
      <c r="M166" s="195"/>
      <c r="N166" s="196"/>
      <c r="O166" s="196"/>
      <c r="P166" s="196"/>
      <c r="Q166" s="196"/>
      <c r="R166" s="196"/>
      <c r="S166" s="196"/>
      <c r="T166" s="197"/>
      <c r="AT166" s="193" t="s">
        <v>175</v>
      </c>
      <c r="AU166" s="193" t="s">
        <v>87</v>
      </c>
      <c r="AV166" s="191" t="s">
        <v>85</v>
      </c>
      <c r="AW166" s="191" t="s">
        <v>33</v>
      </c>
      <c r="AX166" s="191" t="s">
        <v>78</v>
      </c>
      <c r="AY166" s="193" t="s">
        <v>164</v>
      </c>
    </row>
    <row r="167" spans="1:65" s="198" customFormat="1" x14ac:dyDescent="0.2">
      <c r="B167" s="199"/>
      <c r="D167" s="185" t="s">
        <v>175</v>
      </c>
      <c r="E167" s="200" t="s">
        <v>1</v>
      </c>
      <c r="F167" s="201" t="s">
        <v>1539</v>
      </c>
      <c r="H167" s="202">
        <v>116.16</v>
      </c>
      <c r="I167" s="229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175</v>
      </c>
      <c r="AU167" s="200" t="s">
        <v>87</v>
      </c>
      <c r="AV167" s="198" t="s">
        <v>87</v>
      </c>
      <c r="AW167" s="198" t="s">
        <v>33</v>
      </c>
      <c r="AX167" s="198" t="s">
        <v>85</v>
      </c>
      <c r="AY167" s="200" t="s">
        <v>164</v>
      </c>
    </row>
    <row r="168" spans="1:65" s="97" customFormat="1" ht="33" customHeight="1" x14ac:dyDescent="0.2">
      <c r="A168" s="95"/>
      <c r="B168" s="94"/>
      <c r="C168" s="173" t="s">
        <v>234</v>
      </c>
      <c r="D168" s="173" t="s">
        <v>166</v>
      </c>
      <c r="E168" s="174" t="s">
        <v>862</v>
      </c>
      <c r="F168" s="175" t="s">
        <v>863</v>
      </c>
      <c r="G168" s="176" t="s">
        <v>169</v>
      </c>
      <c r="H168" s="177">
        <v>368.09</v>
      </c>
      <c r="I168" s="73"/>
      <c r="J168" s="178">
        <f>ROUND(I168*H168,2)</f>
        <v>0</v>
      </c>
      <c r="K168" s="175" t="s">
        <v>170</v>
      </c>
      <c r="L168" s="94"/>
      <c r="M168" s="179" t="s">
        <v>1</v>
      </c>
      <c r="N168" s="180" t="s">
        <v>43</v>
      </c>
      <c r="O168" s="181">
        <v>0.106</v>
      </c>
      <c r="P168" s="181">
        <f>O168*H168</f>
        <v>39.017539999999997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R168" s="183" t="s">
        <v>171</v>
      </c>
      <c r="AT168" s="183" t="s">
        <v>166</v>
      </c>
      <c r="AU168" s="183" t="s">
        <v>87</v>
      </c>
      <c r="AY168" s="87" t="s">
        <v>164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87" t="s">
        <v>85</v>
      </c>
      <c r="BK168" s="184">
        <f>ROUND(I168*H168,2)</f>
        <v>0</v>
      </c>
      <c r="BL168" s="87" t="s">
        <v>171</v>
      </c>
      <c r="BM168" s="183" t="s">
        <v>1540</v>
      </c>
    </row>
    <row r="169" spans="1:65" s="97" customFormat="1" ht="33" customHeight="1" x14ac:dyDescent="0.2">
      <c r="A169" s="95"/>
      <c r="B169" s="94"/>
      <c r="C169" s="173" t="s">
        <v>240</v>
      </c>
      <c r="D169" s="173" t="s">
        <v>166</v>
      </c>
      <c r="E169" s="174" t="s">
        <v>246</v>
      </c>
      <c r="F169" s="175" t="s">
        <v>247</v>
      </c>
      <c r="G169" s="176" t="s">
        <v>169</v>
      </c>
      <c r="H169" s="177">
        <v>116.16</v>
      </c>
      <c r="I169" s="73"/>
      <c r="J169" s="178">
        <f>ROUND(I169*H169,2)</f>
        <v>0</v>
      </c>
      <c r="K169" s="175" t="s">
        <v>170</v>
      </c>
      <c r="L169" s="94"/>
      <c r="M169" s="179" t="s">
        <v>1</v>
      </c>
      <c r="N169" s="180" t="s">
        <v>43</v>
      </c>
      <c r="O169" s="181">
        <v>0.124</v>
      </c>
      <c r="P169" s="181">
        <f>O169*H169</f>
        <v>14.403839999999999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R169" s="183" t="s">
        <v>171</v>
      </c>
      <c r="AT169" s="183" t="s">
        <v>166</v>
      </c>
      <c r="AU169" s="183" t="s">
        <v>87</v>
      </c>
      <c r="AY169" s="87" t="s">
        <v>164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87" t="s">
        <v>85</v>
      </c>
      <c r="BK169" s="184">
        <f>ROUND(I169*H169,2)</f>
        <v>0</v>
      </c>
      <c r="BL169" s="87" t="s">
        <v>171</v>
      </c>
      <c r="BM169" s="183" t="s">
        <v>1541</v>
      </c>
    </row>
    <row r="170" spans="1:65" s="198" customFormat="1" x14ac:dyDescent="0.2">
      <c r="B170" s="199"/>
      <c r="D170" s="185" t="s">
        <v>175</v>
      </c>
      <c r="E170" s="200" t="s">
        <v>1</v>
      </c>
      <c r="F170" s="201" t="s">
        <v>1542</v>
      </c>
      <c r="H170" s="202">
        <v>116.16</v>
      </c>
      <c r="I170" s="229"/>
      <c r="L170" s="199"/>
      <c r="M170" s="203"/>
      <c r="N170" s="204"/>
      <c r="O170" s="204"/>
      <c r="P170" s="204"/>
      <c r="Q170" s="204"/>
      <c r="R170" s="204"/>
      <c r="S170" s="204"/>
      <c r="T170" s="205"/>
      <c r="AT170" s="200" t="s">
        <v>175</v>
      </c>
      <c r="AU170" s="200" t="s">
        <v>87</v>
      </c>
      <c r="AV170" s="198" t="s">
        <v>87</v>
      </c>
      <c r="AW170" s="198" t="s">
        <v>33</v>
      </c>
      <c r="AX170" s="198" t="s">
        <v>85</v>
      </c>
      <c r="AY170" s="200" t="s">
        <v>164</v>
      </c>
    </row>
    <row r="171" spans="1:65" s="97" customFormat="1" ht="44.25" customHeight="1" x14ac:dyDescent="0.2">
      <c r="A171" s="95"/>
      <c r="B171" s="94"/>
      <c r="C171" s="173" t="s">
        <v>245</v>
      </c>
      <c r="D171" s="173" t="s">
        <v>166</v>
      </c>
      <c r="E171" s="174" t="s">
        <v>867</v>
      </c>
      <c r="F171" s="175" t="s">
        <v>868</v>
      </c>
      <c r="G171" s="176" t="s">
        <v>215</v>
      </c>
      <c r="H171" s="177">
        <v>297.73399999999998</v>
      </c>
      <c r="I171" s="73"/>
      <c r="J171" s="178">
        <f>ROUND(I171*H171,2)</f>
        <v>0</v>
      </c>
      <c r="K171" s="175" t="s">
        <v>170</v>
      </c>
      <c r="L171" s="94"/>
      <c r="M171" s="179" t="s">
        <v>1</v>
      </c>
      <c r="N171" s="180" t="s">
        <v>43</v>
      </c>
      <c r="O171" s="181">
        <v>0.51900000000000002</v>
      </c>
      <c r="P171" s="181">
        <f>O171*H171</f>
        <v>154.523946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R171" s="183" t="s">
        <v>171</v>
      </c>
      <c r="AT171" s="183" t="s">
        <v>166</v>
      </c>
      <c r="AU171" s="183" t="s">
        <v>87</v>
      </c>
      <c r="AY171" s="87" t="s">
        <v>164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87" t="s">
        <v>85</v>
      </c>
      <c r="BK171" s="184">
        <f>ROUND(I171*H171,2)</f>
        <v>0</v>
      </c>
      <c r="BL171" s="87" t="s">
        <v>171</v>
      </c>
      <c r="BM171" s="183" t="s">
        <v>1543</v>
      </c>
    </row>
    <row r="172" spans="1:65" s="97" customFormat="1" ht="39" x14ac:dyDescent="0.2">
      <c r="A172" s="95"/>
      <c r="B172" s="94"/>
      <c r="C172" s="95"/>
      <c r="D172" s="185" t="s">
        <v>173</v>
      </c>
      <c r="E172" s="95"/>
      <c r="F172" s="186" t="s">
        <v>617</v>
      </c>
      <c r="G172" s="95"/>
      <c r="H172" s="95"/>
      <c r="I172" s="227"/>
      <c r="J172" s="95"/>
      <c r="K172" s="95"/>
      <c r="L172" s="94"/>
      <c r="M172" s="187"/>
      <c r="N172" s="188"/>
      <c r="O172" s="189"/>
      <c r="P172" s="189"/>
      <c r="Q172" s="189"/>
      <c r="R172" s="189"/>
      <c r="S172" s="189"/>
      <c r="T172" s="190"/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T172" s="87" t="s">
        <v>173</v>
      </c>
      <c r="AU172" s="87" t="s">
        <v>87</v>
      </c>
    </row>
    <row r="173" spans="1:65" s="191" customFormat="1" x14ac:dyDescent="0.2">
      <c r="B173" s="192"/>
      <c r="D173" s="185" t="s">
        <v>175</v>
      </c>
      <c r="E173" s="193" t="s">
        <v>1</v>
      </c>
      <c r="F173" s="194" t="s">
        <v>870</v>
      </c>
      <c r="H173" s="193" t="s">
        <v>1</v>
      </c>
      <c r="I173" s="228"/>
      <c r="L173" s="192"/>
      <c r="M173" s="195"/>
      <c r="N173" s="196"/>
      <c r="O173" s="196"/>
      <c r="P173" s="196"/>
      <c r="Q173" s="196"/>
      <c r="R173" s="196"/>
      <c r="S173" s="196"/>
      <c r="T173" s="197"/>
      <c r="AT173" s="193" t="s">
        <v>175</v>
      </c>
      <c r="AU173" s="193" t="s">
        <v>87</v>
      </c>
      <c r="AV173" s="191" t="s">
        <v>85</v>
      </c>
      <c r="AW173" s="191" t="s">
        <v>33</v>
      </c>
      <c r="AX173" s="191" t="s">
        <v>78</v>
      </c>
      <c r="AY173" s="193" t="s">
        <v>164</v>
      </c>
    </row>
    <row r="174" spans="1:65" s="198" customFormat="1" x14ac:dyDescent="0.2">
      <c r="B174" s="199"/>
      <c r="D174" s="185" t="s">
        <v>175</v>
      </c>
      <c r="E174" s="200" t="s">
        <v>1</v>
      </c>
      <c r="F174" s="201" t="s">
        <v>1544</v>
      </c>
      <c r="H174" s="202">
        <v>297.73399999999998</v>
      </c>
      <c r="I174" s="229"/>
      <c r="L174" s="199"/>
      <c r="M174" s="203"/>
      <c r="N174" s="204"/>
      <c r="O174" s="204"/>
      <c r="P174" s="204"/>
      <c r="Q174" s="204"/>
      <c r="R174" s="204"/>
      <c r="S174" s="204"/>
      <c r="T174" s="205"/>
      <c r="AT174" s="200" t="s">
        <v>175</v>
      </c>
      <c r="AU174" s="200" t="s">
        <v>87</v>
      </c>
      <c r="AV174" s="198" t="s">
        <v>87</v>
      </c>
      <c r="AW174" s="198" t="s">
        <v>33</v>
      </c>
      <c r="AX174" s="198" t="s">
        <v>85</v>
      </c>
      <c r="AY174" s="200" t="s">
        <v>164</v>
      </c>
    </row>
    <row r="175" spans="1:65" s="97" customFormat="1" ht="16.5" customHeight="1" x14ac:dyDescent="0.2">
      <c r="A175" s="95"/>
      <c r="B175" s="94"/>
      <c r="C175" s="173" t="s">
        <v>250</v>
      </c>
      <c r="D175" s="173" t="s">
        <v>166</v>
      </c>
      <c r="E175" s="174" t="s">
        <v>257</v>
      </c>
      <c r="F175" s="175" t="s">
        <v>258</v>
      </c>
      <c r="G175" s="176" t="s">
        <v>215</v>
      </c>
      <c r="H175" s="177">
        <v>36.563000000000002</v>
      </c>
      <c r="I175" s="73"/>
      <c r="J175" s="178">
        <f>ROUND(I175*H175,2)</f>
        <v>0</v>
      </c>
      <c r="K175" s="175" t="s">
        <v>1</v>
      </c>
      <c r="L175" s="94"/>
      <c r="M175" s="179" t="s">
        <v>1</v>
      </c>
      <c r="N175" s="180" t="s">
        <v>43</v>
      </c>
      <c r="O175" s="181">
        <v>0.10100000000000001</v>
      </c>
      <c r="P175" s="181">
        <f>O175*H175</f>
        <v>3.6928630000000005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R175" s="183" t="s">
        <v>171</v>
      </c>
      <c r="AT175" s="183" t="s">
        <v>166</v>
      </c>
      <c r="AU175" s="183" t="s">
        <v>87</v>
      </c>
      <c r="AY175" s="87" t="s">
        <v>164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87" t="s">
        <v>85</v>
      </c>
      <c r="BK175" s="184">
        <f>ROUND(I175*H175,2)</f>
        <v>0</v>
      </c>
      <c r="BL175" s="87" t="s">
        <v>171</v>
      </c>
      <c r="BM175" s="183" t="s">
        <v>1545</v>
      </c>
    </row>
    <row r="176" spans="1:65" s="191" customFormat="1" x14ac:dyDescent="0.2">
      <c r="B176" s="192"/>
      <c r="D176" s="185" t="s">
        <v>175</v>
      </c>
      <c r="E176" s="193" t="s">
        <v>1</v>
      </c>
      <c r="F176" s="194" t="s">
        <v>260</v>
      </c>
      <c r="H176" s="193" t="s">
        <v>1</v>
      </c>
      <c r="I176" s="228"/>
      <c r="L176" s="192"/>
      <c r="M176" s="195"/>
      <c r="N176" s="196"/>
      <c r="O176" s="196"/>
      <c r="P176" s="196"/>
      <c r="Q176" s="196"/>
      <c r="R176" s="196"/>
      <c r="S176" s="196"/>
      <c r="T176" s="197"/>
      <c r="AT176" s="193" t="s">
        <v>175</v>
      </c>
      <c r="AU176" s="193" t="s">
        <v>87</v>
      </c>
      <c r="AV176" s="191" t="s">
        <v>85</v>
      </c>
      <c r="AW176" s="191" t="s">
        <v>33</v>
      </c>
      <c r="AX176" s="191" t="s">
        <v>78</v>
      </c>
      <c r="AY176" s="193" t="s">
        <v>164</v>
      </c>
    </row>
    <row r="177" spans="1:65" s="191" customFormat="1" x14ac:dyDescent="0.2">
      <c r="B177" s="192"/>
      <c r="D177" s="185" t="s">
        <v>175</v>
      </c>
      <c r="E177" s="193" t="s">
        <v>1</v>
      </c>
      <c r="F177" s="194" t="s">
        <v>261</v>
      </c>
      <c r="H177" s="193" t="s">
        <v>1</v>
      </c>
      <c r="I177" s="228"/>
      <c r="L177" s="192"/>
      <c r="M177" s="195"/>
      <c r="N177" s="196"/>
      <c r="O177" s="196"/>
      <c r="P177" s="196"/>
      <c r="Q177" s="196"/>
      <c r="R177" s="196"/>
      <c r="S177" s="196"/>
      <c r="T177" s="197"/>
      <c r="AT177" s="193" t="s">
        <v>175</v>
      </c>
      <c r="AU177" s="193" t="s">
        <v>87</v>
      </c>
      <c r="AV177" s="191" t="s">
        <v>85</v>
      </c>
      <c r="AW177" s="191" t="s">
        <v>33</v>
      </c>
      <c r="AX177" s="191" t="s">
        <v>78</v>
      </c>
      <c r="AY177" s="193" t="s">
        <v>164</v>
      </c>
    </row>
    <row r="178" spans="1:65" s="198" customFormat="1" ht="22.5" x14ac:dyDescent="0.2">
      <c r="B178" s="199"/>
      <c r="D178" s="185" t="s">
        <v>175</v>
      </c>
      <c r="E178" s="200" t="s">
        <v>1</v>
      </c>
      <c r="F178" s="201" t="s">
        <v>1546</v>
      </c>
      <c r="H178" s="202">
        <v>36.563000000000002</v>
      </c>
      <c r="I178" s="229"/>
      <c r="L178" s="199"/>
      <c r="M178" s="203"/>
      <c r="N178" s="204"/>
      <c r="O178" s="204"/>
      <c r="P178" s="204"/>
      <c r="Q178" s="204"/>
      <c r="R178" s="204"/>
      <c r="S178" s="204"/>
      <c r="T178" s="205"/>
      <c r="AT178" s="200" t="s">
        <v>175</v>
      </c>
      <c r="AU178" s="200" t="s">
        <v>87</v>
      </c>
      <c r="AV178" s="198" t="s">
        <v>87</v>
      </c>
      <c r="AW178" s="198" t="s">
        <v>33</v>
      </c>
      <c r="AX178" s="198" t="s">
        <v>78</v>
      </c>
      <c r="AY178" s="200" t="s">
        <v>164</v>
      </c>
    </row>
    <row r="179" spans="1:65" s="206" customFormat="1" x14ac:dyDescent="0.2">
      <c r="B179" s="207"/>
      <c r="D179" s="185" t="s">
        <v>175</v>
      </c>
      <c r="E179" s="208" t="s">
        <v>1</v>
      </c>
      <c r="F179" s="209" t="s">
        <v>233</v>
      </c>
      <c r="H179" s="210">
        <v>36.563000000000002</v>
      </c>
      <c r="I179" s="230"/>
      <c r="L179" s="207"/>
      <c r="M179" s="211"/>
      <c r="N179" s="212"/>
      <c r="O179" s="212"/>
      <c r="P179" s="212"/>
      <c r="Q179" s="212"/>
      <c r="R179" s="212"/>
      <c r="S179" s="212"/>
      <c r="T179" s="213"/>
      <c r="AT179" s="208" t="s">
        <v>175</v>
      </c>
      <c r="AU179" s="208" t="s">
        <v>87</v>
      </c>
      <c r="AV179" s="206" t="s">
        <v>171</v>
      </c>
      <c r="AW179" s="206" t="s">
        <v>33</v>
      </c>
      <c r="AX179" s="206" t="s">
        <v>85</v>
      </c>
      <c r="AY179" s="208" t="s">
        <v>164</v>
      </c>
    </row>
    <row r="180" spans="1:65" s="97" customFormat="1" ht="21.75" customHeight="1" x14ac:dyDescent="0.2">
      <c r="A180" s="95"/>
      <c r="B180" s="94"/>
      <c r="C180" s="173" t="s">
        <v>8</v>
      </c>
      <c r="D180" s="173" t="s">
        <v>166</v>
      </c>
      <c r="E180" s="174" t="s">
        <v>264</v>
      </c>
      <c r="F180" s="175" t="s">
        <v>265</v>
      </c>
      <c r="G180" s="176" t="s">
        <v>215</v>
      </c>
      <c r="H180" s="177">
        <v>297.73399999999998</v>
      </c>
      <c r="I180" s="73"/>
      <c r="J180" s="178">
        <f>ROUND(I180*H180,2)</f>
        <v>0</v>
      </c>
      <c r="K180" s="175" t="s">
        <v>1</v>
      </c>
      <c r="L180" s="94"/>
      <c r="M180" s="179" t="s">
        <v>1</v>
      </c>
      <c r="N180" s="180" t="s">
        <v>43</v>
      </c>
      <c r="O180" s="181">
        <v>8.3000000000000004E-2</v>
      </c>
      <c r="P180" s="181">
        <f>O180*H180</f>
        <v>24.711922000000001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R180" s="183" t="s">
        <v>171</v>
      </c>
      <c r="AT180" s="183" t="s">
        <v>166</v>
      </c>
      <c r="AU180" s="183" t="s">
        <v>87</v>
      </c>
      <c r="AY180" s="87" t="s">
        <v>164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87" t="s">
        <v>85</v>
      </c>
      <c r="BK180" s="184">
        <f>ROUND(I180*H180,2)</f>
        <v>0</v>
      </c>
      <c r="BL180" s="87" t="s">
        <v>171</v>
      </c>
      <c r="BM180" s="183" t="s">
        <v>1547</v>
      </c>
    </row>
    <row r="181" spans="1:65" s="191" customFormat="1" x14ac:dyDescent="0.2">
      <c r="B181" s="192"/>
      <c r="D181" s="185" t="s">
        <v>175</v>
      </c>
      <c r="E181" s="193" t="s">
        <v>1</v>
      </c>
      <c r="F181" s="194" t="s">
        <v>267</v>
      </c>
      <c r="H181" s="193" t="s">
        <v>1</v>
      </c>
      <c r="I181" s="228"/>
      <c r="L181" s="192"/>
      <c r="M181" s="195"/>
      <c r="N181" s="196"/>
      <c r="O181" s="196"/>
      <c r="P181" s="196"/>
      <c r="Q181" s="196"/>
      <c r="R181" s="196"/>
      <c r="S181" s="196"/>
      <c r="T181" s="197"/>
      <c r="AT181" s="193" t="s">
        <v>175</v>
      </c>
      <c r="AU181" s="193" t="s">
        <v>87</v>
      </c>
      <c r="AV181" s="191" t="s">
        <v>85</v>
      </c>
      <c r="AW181" s="191" t="s">
        <v>33</v>
      </c>
      <c r="AX181" s="191" t="s">
        <v>78</v>
      </c>
      <c r="AY181" s="193" t="s">
        <v>164</v>
      </c>
    </row>
    <row r="182" spans="1:65" s="191" customFormat="1" x14ac:dyDescent="0.2">
      <c r="B182" s="192"/>
      <c r="D182" s="185" t="s">
        <v>175</v>
      </c>
      <c r="E182" s="193" t="s">
        <v>1</v>
      </c>
      <c r="F182" s="194" t="s">
        <v>268</v>
      </c>
      <c r="H182" s="193" t="s">
        <v>1</v>
      </c>
      <c r="I182" s="228"/>
      <c r="L182" s="192"/>
      <c r="M182" s="195"/>
      <c r="N182" s="196"/>
      <c r="O182" s="196"/>
      <c r="P182" s="196"/>
      <c r="Q182" s="196"/>
      <c r="R182" s="196"/>
      <c r="S182" s="196"/>
      <c r="T182" s="197"/>
      <c r="AT182" s="193" t="s">
        <v>175</v>
      </c>
      <c r="AU182" s="193" t="s">
        <v>87</v>
      </c>
      <c r="AV182" s="191" t="s">
        <v>85</v>
      </c>
      <c r="AW182" s="191" t="s">
        <v>33</v>
      </c>
      <c r="AX182" s="191" t="s">
        <v>78</v>
      </c>
      <c r="AY182" s="193" t="s">
        <v>164</v>
      </c>
    </row>
    <row r="183" spans="1:65" s="191" customFormat="1" x14ac:dyDescent="0.2">
      <c r="B183" s="192"/>
      <c r="D183" s="185" t="s">
        <v>175</v>
      </c>
      <c r="E183" s="193" t="s">
        <v>1</v>
      </c>
      <c r="F183" s="194" t="s">
        <v>269</v>
      </c>
      <c r="H183" s="193" t="s">
        <v>1</v>
      </c>
      <c r="I183" s="228"/>
      <c r="L183" s="192"/>
      <c r="M183" s="195"/>
      <c r="N183" s="196"/>
      <c r="O183" s="196"/>
      <c r="P183" s="196"/>
      <c r="Q183" s="196"/>
      <c r="R183" s="196"/>
      <c r="S183" s="196"/>
      <c r="T183" s="197"/>
      <c r="AT183" s="193" t="s">
        <v>175</v>
      </c>
      <c r="AU183" s="193" t="s">
        <v>87</v>
      </c>
      <c r="AV183" s="191" t="s">
        <v>85</v>
      </c>
      <c r="AW183" s="191" t="s">
        <v>33</v>
      </c>
      <c r="AX183" s="191" t="s">
        <v>78</v>
      </c>
      <c r="AY183" s="193" t="s">
        <v>164</v>
      </c>
    </row>
    <row r="184" spans="1:65" s="198" customFormat="1" x14ac:dyDescent="0.2">
      <c r="B184" s="199"/>
      <c r="D184" s="185" t="s">
        <v>175</v>
      </c>
      <c r="E184" s="200" t="s">
        <v>1</v>
      </c>
      <c r="F184" s="201" t="s">
        <v>1544</v>
      </c>
      <c r="H184" s="202">
        <v>297.73399999999998</v>
      </c>
      <c r="I184" s="229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175</v>
      </c>
      <c r="AU184" s="200" t="s">
        <v>87</v>
      </c>
      <c r="AV184" s="198" t="s">
        <v>87</v>
      </c>
      <c r="AW184" s="198" t="s">
        <v>33</v>
      </c>
      <c r="AX184" s="198" t="s">
        <v>78</v>
      </c>
      <c r="AY184" s="200" t="s">
        <v>164</v>
      </c>
    </row>
    <row r="185" spans="1:65" s="206" customFormat="1" x14ac:dyDescent="0.2">
      <c r="B185" s="207"/>
      <c r="D185" s="185" t="s">
        <v>175</v>
      </c>
      <c r="E185" s="208" t="s">
        <v>1</v>
      </c>
      <c r="F185" s="209" t="s">
        <v>233</v>
      </c>
      <c r="H185" s="210">
        <v>297.73399999999998</v>
      </c>
      <c r="I185" s="230"/>
      <c r="L185" s="207"/>
      <c r="M185" s="211"/>
      <c r="N185" s="212"/>
      <c r="O185" s="212"/>
      <c r="P185" s="212"/>
      <c r="Q185" s="212"/>
      <c r="R185" s="212"/>
      <c r="S185" s="212"/>
      <c r="T185" s="213"/>
      <c r="AT185" s="208" t="s">
        <v>175</v>
      </c>
      <c r="AU185" s="208" t="s">
        <v>87</v>
      </c>
      <c r="AV185" s="206" t="s">
        <v>171</v>
      </c>
      <c r="AW185" s="206" t="s">
        <v>33</v>
      </c>
      <c r="AX185" s="206" t="s">
        <v>85</v>
      </c>
      <c r="AY185" s="208" t="s">
        <v>164</v>
      </c>
    </row>
    <row r="186" spans="1:65" s="97" customFormat="1" ht="33" customHeight="1" x14ac:dyDescent="0.2">
      <c r="A186" s="95"/>
      <c r="B186" s="94"/>
      <c r="C186" s="173" t="s">
        <v>263</v>
      </c>
      <c r="D186" s="173" t="s">
        <v>166</v>
      </c>
      <c r="E186" s="174" t="s">
        <v>272</v>
      </c>
      <c r="F186" s="175" t="s">
        <v>273</v>
      </c>
      <c r="G186" s="176" t="s">
        <v>215</v>
      </c>
      <c r="H186" s="177">
        <v>226.36</v>
      </c>
      <c r="I186" s="73"/>
      <c r="J186" s="178">
        <f>ROUND(I186*H186,2)</f>
        <v>0</v>
      </c>
      <c r="K186" s="175" t="s">
        <v>170</v>
      </c>
      <c r="L186" s="94"/>
      <c r="M186" s="179" t="s">
        <v>1</v>
      </c>
      <c r="N186" s="180" t="s">
        <v>43</v>
      </c>
      <c r="O186" s="181">
        <v>0.115</v>
      </c>
      <c r="P186" s="181">
        <f>O186*H186</f>
        <v>26.031400000000001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95"/>
      <c r="V186" s="95"/>
      <c r="W186" s="95"/>
      <c r="X186" s="95"/>
      <c r="Y186" s="95"/>
      <c r="Z186" s="95"/>
      <c r="AA186" s="95"/>
      <c r="AB186" s="95"/>
      <c r="AC186" s="95"/>
      <c r="AD186" s="95"/>
      <c r="AE186" s="95"/>
      <c r="AR186" s="183" t="s">
        <v>171</v>
      </c>
      <c r="AT186" s="183" t="s">
        <v>166</v>
      </c>
      <c r="AU186" s="183" t="s">
        <v>87</v>
      </c>
      <c r="AY186" s="87" t="s">
        <v>164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87" t="s">
        <v>85</v>
      </c>
      <c r="BK186" s="184">
        <f>ROUND(I186*H186,2)</f>
        <v>0</v>
      </c>
      <c r="BL186" s="87" t="s">
        <v>171</v>
      </c>
      <c r="BM186" s="183" t="s">
        <v>1548</v>
      </c>
    </row>
    <row r="187" spans="1:65" s="191" customFormat="1" x14ac:dyDescent="0.2">
      <c r="B187" s="192"/>
      <c r="D187" s="185" t="s">
        <v>175</v>
      </c>
      <c r="E187" s="193" t="s">
        <v>1</v>
      </c>
      <c r="F187" s="194" t="s">
        <v>275</v>
      </c>
      <c r="H187" s="193" t="s">
        <v>1</v>
      </c>
      <c r="I187" s="228"/>
      <c r="L187" s="192"/>
      <c r="M187" s="195"/>
      <c r="N187" s="196"/>
      <c r="O187" s="196"/>
      <c r="P187" s="196"/>
      <c r="Q187" s="196"/>
      <c r="R187" s="196"/>
      <c r="S187" s="196"/>
      <c r="T187" s="197"/>
      <c r="AT187" s="193" t="s">
        <v>175</v>
      </c>
      <c r="AU187" s="193" t="s">
        <v>87</v>
      </c>
      <c r="AV187" s="191" t="s">
        <v>85</v>
      </c>
      <c r="AW187" s="191" t="s">
        <v>33</v>
      </c>
      <c r="AX187" s="191" t="s">
        <v>78</v>
      </c>
      <c r="AY187" s="193" t="s">
        <v>164</v>
      </c>
    </row>
    <row r="188" spans="1:65" s="191" customFormat="1" x14ac:dyDescent="0.2">
      <c r="B188" s="192"/>
      <c r="D188" s="185" t="s">
        <v>175</v>
      </c>
      <c r="E188" s="193" t="s">
        <v>1</v>
      </c>
      <c r="F188" s="194" t="s">
        <v>228</v>
      </c>
      <c r="H188" s="193" t="s">
        <v>1</v>
      </c>
      <c r="I188" s="228"/>
      <c r="L188" s="192"/>
      <c r="M188" s="195"/>
      <c r="N188" s="196"/>
      <c r="O188" s="196"/>
      <c r="P188" s="196"/>
      <c r="Q188" s="196"/>
      <c r="R188" s="196"/>
      <c r="S188" s="196"/>
      <c r="T188" s="197"/>
      <c r="AT188" s="193" t="s">
        <v>175</v>
      </c>
      <c r="AU188" s="193" t="s">
        <v>87</v>
      </c>
      <c r="AV188" s="191" t="s">
        <v>85</v>
      </c>
      <c r="AW188" s="191" t="s">
        <v>33</v>
      </c>
      <c r="AX188" s="191" t="s">
        <v>78</v>
      </c>
      <c r="AY188" s="193" t="s">
        <v>164</v>
      </c>
    </row>
    <row r="189" spans="1:65" s="198" customFormat="1" ht="22.5" x14ac:dyDescent="0.2">
      <c r="B189" s="199"/>
      <c r="D189" s="185" t="s">
        <v>175</v>
      </c>
      <c r="E189" s="200" t="s">
        <v>1</v>
      </c>
      <c r="F189" s="201" t="s">
        <v>1549</v>
      </c>
      <c r="H189" s="202">
        <v>226.36</v>
      </c>
      <c r="I189" s="229"/>
      <c r="L189" s="199"/>
      <c r="M189" s="203"/>
      <c r="N189" s="204"/>
      <c r="O189" s="204"/>
      <c r="P189" s="204"/>
      <c r="Q189" s="204"/>
      <c r="R189" s="204"/>
      <c r="S189" s="204"/>
      <c r="T189" s="205"/>
      <c r="AT189" s="200" t="s">
        <v>175</v>
      </c>
      <c r="AU189" s="200" t="s">
        <v>87</v>
      </c>
      <c r="AV189" s="198" t="s">
        <v>87</v>
      </c>
      <c r="AW189" s="198" t="s">
        <v>33</v>
      </c>
      <c r="AX189" s="198" t="s">
        <v>78</v>
      </c>
      <c r="AY189" s="200" t="s">
        <v>164</v>
      </c>
    </row>
    <row r="190" spans="1:65" s="206" customFormat="1" x14ac:dyDescent="0.2">
      <c r="B190" s="207"/>
      <c r="D190" s="185" t="s">
        <v>175</v>
      </c>
      <c r="E190" s="208" t="s">
        <v>1</v>
      </c>
      <c r="F190" s="209" t="s">
        <v>233</v>
      </c>
      <c r="H190" s="210">
        <v>226.36</v>
      </c>
      <c r="I190" s="230"/>
      <c r="L190" s="207"/>
      <c r="M190" s="211"/>
      <c r="N190" s="212"/>
      <c r="O190" s="212"/>
      <c r="P190" s="212"/>
      <c r="Q190" s="212"/>
      <c r="R190" s="212"/>
      <c r="S190" s="212"/>
      <c r="T190" s="213"/>
      <c r="AT190" s="208" t="s">
        <v>175</v>
      </c>
      <c r="AU190" s="208" t="s">
        <v>87</v>
      </c>
      <c r="AV190" s="206" t="s">
        <v>171</v>
      </c>
      <c r="AW190" s="206" t="s">
        <v>33</v>
      </c>
      <c r="AX190" s="206" t="s">
        <v>85</v>
      </c>
      <c r="AY190" s="208" t="s">
        <v>164</v>
      </c>
    </row>
    <row r="191" spans="1:65" s="97" customFormat="1" ht="33" customHeight="1" x14ac:dyDescent="0.2">
      <c r="A191" s="95"/>
      <c r="B191" s="94"/>
      <c r="C191" s="214" t="s">
        <v>271</v>
      </c>
      <c r="D191" s="214" t="s">
        <v>278</v>
      </c>
      <c r="E191" s="215" t="s">
        <v>279</v>
      </c>
      <c r="F191" s="216" t="s">
        <v>280</v>
      </c>
      <c r="G191" s="217" t="s">
        <v>281</v>
      </c>
      <c r="H191" s="218">
        <v>452.72</v>
      </c>
      <c r="I191" s="74"/>
      <c r="J191" s="219">
        <f>ROUND(I191*H191,2)</f>
        <v>0</v>
      </c>
      <c r="K191" s="216" t="s">
        <v>1</v>
      </c>
      <c r="L191" s="220"/>
      <c r="M191" s="221" t="s">
        <v>1</v>
      </c>
      <c r="N191" s="222" t="s">
        <v>43</v>
      </c>
      <c r="O191" s="181">
        <v>0</v>
      </c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R191" s="183" t="s">
        <v>212</v>
      </c>
      <c r="AT191" s="183" t="s">
        <v>278</v>
      </c>
      <c r="AU191" s="183" t="s">
        <v>87</v>
      </c>
      <c r="AY191" s="87" t="s">
        <v>164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87" t="s">
        <v>85</v>
      </c>
      <c r="BK191" s="184">
        <f>ROUND(I191*H191,2)</f>
        <v>0</v>
      </c>
      <c r="BL191" s="87" t="s">
        <v>171</v>
      </c>
      <c r="BM191" s="183" t="s">
        <v>1550</v>
      </c>
    </row>
    <row r="192" spans="1:65" s="97" customFormat="1" ht="19.5" x14ac:dyDescent="0.2">
      <c r="A192" s="95"/>
      <c r="B192" s="94"/>
      <c r="C192" s="95"/>
      <c r="D192" s="185" t="s">
        <v>173</v>
      </c>
      <c r="E192" s="95"/>
      <c r="F192" s="186" t="s">
        <v>283</v>
      </c>
      <c r="G192" s="95"/>
      <c r="H192" s="95"/>
      <c r="I192" s="227"/>
      <c r="J192" s="95"/>
      <c r="K192" s="95"/>
      <c r="L192" s="94"/>
      <c r="M192" s="187"/>
      <c r="N192" s="188"/>
      <c r="O192" s="189"/>
      <c r="P192" s="189"/>
      <c r="Q192" s="189"/>
      <c r="R192" s="189"/>
      <c r="S192" s="189"/>
      <c r="T192" s="190"/>
      <c r="U192" s="95"/>
      <c r="V192" s="95"/>
      <c r="W192" s="95"/>
      <c r="X192" s="95"/>
      <c r="Y192" s="95"/>
      <c r="Z192" s="95"/>
      <c r="AA192" s="95"/>
      <c r="AB192" s="95"/>
      <c r="AC192" s="95"/>
      <c r="AD192" s="95"/>
      <c r="AE192" s="95"/>
      <c r="AT192" s="87" t="s">
        <v>173</v>
      </c>
      <c r="AU192" s="87" t="s">
        <v>87</v>
      </c>
    </row>
    <row r="193" spans="1:65" s="198" customFormat="1" x14ac:dyDescent="0.2">
      <c r="B193" s="199"/>
      <c r="D193" s="185" t="s">
        <v>175</v>
      </c>
      <c r="E193" s="200" t="s">
        <v>1</v>
      </c>
      <c r="F193" s="201" t="s">
        <v>1551</v>
      </c>
      <c r="H193" s="202">
        <v>452.72</v>
      </c>
      <c r="I193" s="229"/>
      <c r="L193" s="199"/>
      <c r="M193" s="203"/>
      <c r="N193" s="204"/>
      <c r="O193" s="204"/>
      <c r="P193" s="204"/>
      <c r="Q193" s="204"/>
      <c r="R193" s="204"/>
      <c r="S193" s="204"/>
      <c r="T193" s="205"/>
      <c r="AT193" s="200" t="s">
        <v>175</v>
      </c>
      <c r="AU193" s="200" t="s">
        <v>87</v>
      </c>
      <c r="AV193" s="198" t="s">
        <v>87</v>
      </c>
      <c r="AW193" s="198" t="s">
        <v>33</v>
      </c>
      <c r="AX193" s="198" t="s">
        <v>85</v>
      </c>
      <c r="AY193" s="200" t="s">
        <v>164</v>
      </c>
    </row>
    <row r="194" spans="1:65" s="97" customFormat="1" ht="55.5" customHeight="1" x14ac:dyDescent="0.2">
      <c r="A194" s="95"/>
      <c r="B194" s="94"/>
      <c r="C194" s="173" t="s">
        <v>277</v>
      </c>
      <c r="D194" s="173" t="s">
        <v>166</v>
      </c>
      <c r="E194" s="174" t="s">
        <v>286</v>
      </c>
      <c r="F194" s="175" t="s">
        <v>287</v>
      </c>
      <c r="G194" s="176" t="s">
        <v>215</v>
      </c>
      <c r="H194" s="177">
        <v>36.877000000000002</v>
      </c>
      <c r="I194" s="73"/>
      <c r="J194" s="178">
        <f>ROUND(I194*H194,2)</f>
        <v>0</v>
      </c>
      <c r="K194" s="175" t="s">
        <v>170</v>
      </c>
      <c r="L194" s="94"/>
      <c r="M194" s="179" t="s">
        <v>1</v>
      </c>
      <c r="N194" s="180" t="s">
        <v>43</v>
      </c>
      <c r="O194" s="181">
        <v>0.28599999999999998</v>
      </c>
      <c r="P194" s="181">
        <f>O194*H194</f>
        <v>10.546822000000001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95"/>
      <c r="V194" s="95"/>
      <c r="W194" s="95"/>
      <c r="X194" s="95"/>
      <c r="Y194" s="95"/>
      <c r="Z194" s="95"/>
      <c r="AA194" s="95"/>
      <c r="AB194" s="95"/>
      <c r="AC194" s="95"/>
      <c r="AD194" s="95"/>
      <c r="AE194" s="95"/>
      <c r="AR194" s="183" t="s">
        <v>171</v>
      </c>
      <c r="AT194" s="183" t="s">
        <v>166</v>
      </c>
      <c r="AU194" s="183" t="s">
        <v>87</v>
      </c>
      <c r="AY194" s="87" t="s">
        <v>164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87" t="s">
        <v>85</v>
      </c>
      <c r="BK194" s="184">
        <f>ROUND(I194*H194,2)</f>
        <v>0</v>
      </c>
      <c r="BL194" s="87" t="s">
        <v>171</v>
      </c>
      <c r="BM194" s="183" t="s">
        <v>1552</v>
      </c>
    </row>
    <row r="195" spans="1:65" s="191" customFormat="1" x14ac:dyDescent="0.2">
      <c r="B195" s="192"/>
      <c r="D195" s="185" t="s">
        <v>175</v>
      </c>
      <c r="E195" s="193" t="s">
        <v>1</v>
      </c>
      <c r="F195" s="194" t="s">
        <v>275</v>
      </c>
      <c r="H195" s="193" t="s">
        <v>1</v>
      </c>
      <c r="I195" s="228"/>
      <c r="L195" s="192"/>
      <c r="M195" s="195"/>
      <c r="N195" s="196"/>
      <c r="O195" s="196"/>
      <c r="P195" s="196"/>
      <c r="Q195" s="196"/>
      <c r="R195" s="196"/>
      <c r="S195" s="196"/>
      <c r="T195" s="197"/>
      <c r="AT195" s="193" t="s">
        <v>175</v>
      </c>
      <c r="AU195" s="193" t="s">
        <v>87</v>
      </c>
      <c r="AV195" s="191" t="s">
        <v>85</v>
      </c>
      <c r="AW195" s="191" t="s">
        <v>33</v>
      </c>
      <c r="AX195" s="191" t="s">
        <v>78</v>
      </c>
      <c r="AY195" s="193" t="s">
        <v>164</v>
      </c>
    </row>
    <row r="196" spans="1:65" s="191" customFormat="1" x14ac:dyDescent="0.2">
      <c r="B196" s="192"/>
      <c r="D196" s="185" t="s">
        <v>175</v>
      </c>
      <c r="E196" s="193" t="s">
        <v>1</v>
      </c>
      <c r="F196" s="194" t="s">
        <v>228</v>
      </c>
      <c r="H196" s="193" t="s">
        <v>1</v>
      </c>
      <c r="I196" s="228"/>
      <c r="L196" s="192"/>
      <c r="M196" s="195"/>
      <c r="N196" s="196"/>
      <c r="O196" s="196"/>
      <c r="P196" s="196"/>
      <c r="Q196" s="196"/>
      <c r="R196" s="196"/>
      <c r="S196" s="196"/>
      <c r="T196" s="197"/>
      <c r="AT196" s="193" t="s">
        <v>175</v>
      </c>
      <c r="AU196" s="193" t="s">
        <v>87</v>
      </c>
      <c r="AV196" s="191" t="s">
        <v>85</v>
      </c>
      <c r="AW196" s="191" t="s">
        <v>33</v>
      </c>
      <c r="AX196" s="191" t="s">
        <v>78</v>
      </c>
      <c r="AY196" s="193" t="s">
        <v>164</v>
      </c>
    </row>
    <row r="197" spans="1:65" s="198" customFormat="1" x14ac:dyDescent="0.2">
      <c r="B197" s="199"/>
      <c r="D197" s="185" t="s">
        <v>175</v>
      </c>
      <c r="E197" s="200" t="s">
        <v>1</v>
      </c>
      <c r="F197" s="201" t="s">
        <v>1553</v>
      </c>
      <c r="H197" s="202">
        <v>44.32</v>
      </c>
      <c r="I197" s="229"/>
      <c r="L197" s="199"/>
      <c r="M197" s="203"/>
      <c r="N197" s="204"/>
      <c r="O197" s="204"/>
      <c r="P197" s="204"/>
      <c r="Q197" s="204"/>
      <c r="R197" s="204"/>
      <c r="S197" s="204"/>
      <c r="T197" s="205"/>
      <c r="AT197" s="200" t="s">
        <v>175</v>
      </c>
      <c r="AU197" s="200" t="s">
        <v>87</v>
      </c>
      <c r="AV197" s="198" t="s">
        <v>87</v>
      </c>
      <c r="AW197" s="198" t="s">
        <v>33</v>
      </c>
      <c r="AX197" s="198" t="s">
        <v>78</v>
      </c>
      <c r="AY197" s="200" t="s">
        <v>164</v>
      </c>
    </row>
    <row r="198" spans="1:65" s="198" customFormat="1" x14ac:dyDescent="0.2">
      <c r="B198" s="199"/>
      <c r="D198" s="185" t="s">
        <v>175</v>
      </c>
      <c r="E198" s="200" t="s">
        <v>1</v>
      </c>
      <c r="F198" s="201" t="s">
        <v>1554</v>
      </c>
      <c r="H198" s="202">
        <v>-7.4429999999999996</v>
      </c>
      <c r="I198" s="229"/>
      <c r="L198" s="199"/>
      <c r="M198" s="203"/>
      <c r="N198" s="204"/>
      <c r="O198" s="204"/>
      <c r="P198" s="204"/>
      <c r="Q198" s="204"/>
      <c r="R198" s="204"/>
      <c r="S198" s="204"/>
      <c r="T198" s="205"/>
      <c r="AT198" s="200" t="s">
        <v>175</v>
      </c>
      <c r="AU198" s="200" t="s">
        <v>87</v>
      </c>
      <c r="AV198" s="198" t="s">
        <v>87</v>
      </c>
      <c r="AW198" s="198" t="s">
        <v>33</v>
      </c>
      <c r="AX198" s="198" t="s">
        <v>78</v>
      </c>
      <c r="AY198" s="200" t="s">
        <v>164</v>
      </c>
    </row>
    <row r="199" spans="1:65" s="206" customFormat="1" x14ac:dyDescent="0.2">
      <c r="B199" s="207"/>
      <c r="D199" s="185" t="s">
        <v>175</v>
      </c>
      <c r="E199" s="208" t="s">
        <v>1</v>
      </c>
      <c r="F199" s="209" t="s">
        <v>233</v>
      </c>
      <c r="H199" s="210">
        <v>36.877000000000002</v>
      </c>
      <c r="I199" s="230"/>
      <c r="L199" s="207"/>
      <c r="M199" s="211"/>
      <c r="N199" s="212"/>
      <c r="O199" s="212"/>
      <c r="P199" s="212"/>
      <c r="Q199" s="212"/>
      <c r="R199" s="212"/>
      <c r="S199" s="212"/>
      <c r="T199" s="213"/>
      <c r="AT199" s="208" t="s">
        <v>175</v>
      </c>
      <c r="AU199" s="208" t="s">
        <v>87</v>
      </c>
      <c r="AV199" s="206" t="s">
        <v>171</v>
      </c>
      <c r="AW199" s="206" t="s">
        <v>33</v>
      </c>
      <c r="AX199" s="206" t="s">
        <v>85</v>
      </c>
      <c r="AY199" s="208" t="s">
        <v>164</v>
      </c>
    </row>
    <row r="200" spans="1:65" s="97" customFormat="1" ht="16.5" customHeight="1" x14ac:dyDescent="0.2">
      <c r="A200" s="95"/>
      <c r="B200" s="94"/>
      <c r="C200" s="214" t="s">
        <v>285</v>
      </c>
      <c r="D200" s="214" t="s">
        <v>278</v>
      </c>
      <c r="E200" s="215" t="s">
        <v>292</v>
      </c>
      <c r="F200" s="216" t="s">
        <v>293</v>
      </c>
      <c r="G200" s="217" t="s">
        <v>281</v>
      </c>
      <c r="H200" s="218">
        <v>73.754000000000005</v>
      </c>
      <c r="I200" s="74"/>
      <c r="J200" s="219">
        <f>ROUND(I200*H200,2)</f>
        <v>0</v>
      </c>
      <c r="K200" s="216" t="s">
        <v>170</v>
      </c>
      <c r="L200" s="220"/>
      <c r="M200" s="221" t="s">
        <v>1</v>
      </c>
      <c r="N200" s="222" t="s">
        <v>43</v>
      </c>
      <c r="O200" s="181">
        <v>0</v>
      </c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95"/>
      <c r="V200" s="95"/>
      <c r="W200" s="95"/>
      <c r="X200" s="95"/>
      <c r="Y200" s="95"/>
      <c r="Z200" s="95"/>
      <c r="AA200" s="95"/>
      <c r="AB200" s="95"/>
      <c r="AC200" s="95"/>
      <c r="AD200" s="95"/>
      <c r="AE200" s="95"/>
      <c r="AR200" s="183" t="s">
        <v>212</v>
      </c>
      <c r="AT200" s="183" t="s">
        <v>278</v>
      </c>
      <c r="AU200" s="183" t="s">
        <v>87</v>
      </c>
      <c r="AY200" s="87" t="s">
        <v>164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87" t="s">
        <v>85</v>
      </c>
      <c r="BK200" s="184">
        <f>ROUND(I200*H200,2)</f>
        <v>0</v>
      </c>
      <c r="BL200" s="87" t="s">
        <v>171</v>
      </c>
      <c r="BM200" s="183" t="s">
        <v>1555</v>
      </c>
    </row>
    <row r="201" spans="1:65" s="97" customFormat="1" ht="19.5" x14ac:dyDescent="0.2">
      <c r="A201" s="95"/>
      <c r="B201" s="94"/>
      <c r="C201" s="95"/>
      <c r="D201" s="185" t="s">
        <v>173</v>
      </c>
      <c r="E201" s="95"/>
      <c r="F201" s="186" t="s">
        <v>283</v>
      </c>
      <c r="G201" s="95"/>
      <c r="H201" s="95"/>
      <c r="I201" s="227"/>
      <c r="J201" s="95"/>
      <c r="K201" s="95"/>
      <c r="L201" s="94"/>
      <c r="M201" s="187"/>
      <c r="N201" s="188"/>
      <c r="O201" s="189"/>
      <c r="P201" s="189"/>
      <c r="Q201" s="189"/>
      <c r="R201" s="189"/>
      <c r="S201" s="189"/>
      <c r="T201" s="190"/>
      <c r="U201" s="95"/>
      <c r="V201" s="95"/>
      <c r="W201" s="95"/>
      <c r="X201" s="95"/>
      <c r="Y201" s="95"/>
      <c r="Z201" s="95"/>
      <c r="AA201" s="95"/>
      <c r="AB201" s="95"/>
      <c r="AC201" s="95"/>
      <c r="AD201" s="95"/>
      <c r="AE201" s="95"/>
      <c r="AT201" s="87" t="s">
        <v>173</v>
      </c>
      <c r="AU201" s="87" t="s">
        <v>87</v>
      </c>
    </row>
    <row r="202" spans="1:65" s="198" customFormat="1" x14ac:dyDescent="0.2">
      <c r="B202" s="199"/>
      <c r="D202" s="185" t="s">
        <v>175</v>
      </c>
      <c r="F202" s="201" t="s">
        <v>1556</v>
      </c>
      <c r="H202" s="202">
        <v>73.754000000000005</v>
      </c>
      <c r="I202" s="229"/>
      <c r="L202" s="199"/>
      <c r="M202" s="203"/>
      <c r="N202" s="204"/>
      <c r="O202" s="204"/>
      <c r="P202" s="204"/>
      <c r="Q202" s="204"/>
      <c r="R202" s="204"/>
      <c r="S202" s="204"/>
      <c r="T202" s="205"/>
      <c r="AT202" s="200" t="s">
        <v>175</v>
      </c>
      <c r="AU202" s="200" t="s">
        <v>87</v>
      </c>
      <c r="AV202" s="198" t="s">
        <v>87</v>
      </c>
      <c r="AW202" s="198" t="s">
        <v>3</v>
      </c>
      <c r="AX202" s="198" t="s">
        <v>85</v>
      </c>
      <c r="AY202" s="200" t="s">
        <v>164</v>
      </c>
    </row>
    <row r="203" spans="1:65" s="160" customFormat="1" ht="22.9" customHeight="1" x14ac:dyDescent="0.2">
      <c r="B203" s="161"/>
      <c r="D203" s="162" t="s">
        <v>77</v>
      </c>
      <c r="E203" s="171" t="s">
        <v>87</v>
      </c>
      <c r="F203" s="171" t="s">
        <v>316</v>
      </c>
      <c r="I203" s="231"/>
      <c r="J203" s="172">
        <f>BK203</f>
        <v>0</v>
      </c>
      <c r="L203" s="161"/>
      <c r="M203" s="165"/>
      <c r="N203" s="166"/>
      <c r="O203" s="166"/>
      <c r="P203" s="167">
        <f>SUM(P204:P208)</f>
        <v>13.275119999999999</v>
      </c>
      <c r="Q203" s="166"/>
      <c r="R203" s="167">
        <f>SUM(R204:R208)</f>
        <v>4.6771099999999996E-2</v>
      </c>
      <c r="S203" s="166"/>
      <c r="T203" s="168">
        <f>SUM(T204:T208)</f>
        <v>0</v>
      </c>
      <c r="AR203" s="162" t="s">
        <v>85</v>
      </c>
      <c r="AT203" s="169" t="s">
        <v>77</v>
      </c>
      <c r="AU203" s="169" t="s">
        <v>85</v>
      </c>
      <c r="AY203" s="162" t="s">
        <v>164</v>
      </c>
      <c r="BK203" s="170">
        <f>SUM(BK204:BK208)</f>
        <v>0</v>
      </c>
    </row>
    <row r="204" spans="1:65" s="97" customFormat="1" ht="33" customHeight="1" x14ac:dyDescent="0.2">
      <c r="A204" s="95"/>
      <c r="B204" s="94"/>
      <c r="C204" s="173" t="s">
        <v>291</v>
      </c>
      <c r="D204" s="173" t="s">
        <v>166</v>
      </c>
      <c r="E204" s="174" t="s">
        <v>318</v>
      </c>
      <c r="F204" s="175" t="s">
        <v>319</v>
      </c>
      <c r="G204" s="176" t="s">
        <v>215</v>
      </c>
      <c r="H204" s="177">
        <v>10.250999999999999</v>
      </c>
      <c r="I204" s="73"/>
      <c r="J204" s="178">
        <f>ROUND(I204*H204,2)</f>
        <v>0</v>
      </c>
      <c r="K204" s="175" t="s">
        <v>170</v>
      </c>
      <c r="L204" s="94"/>
      <c r="M204" s="179" t="s">
        <v>1</v>
      </c>
      <c r="N204" s="180" t="s">
        <v>43</v>
      </c>
      <c r="O204" s="181">
        <v>0.92</v>
      </c>
      <c r="P204" s="181">
        <f>O204*H204</f>
        <v>9.4309200000000004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95"/>
      <c r="V204" s="95"/>
      <c r="W204" s="95"/>
      <c r="X204" s="95"/>
      <c r="Y204" s="95"/>
      <c r="Z204" s="95"/>
      <c r="AA204" s="95"/>
      <c r="AB204" s="95"/>
      <c r="AC204" s="95"/>
      <c r="AD204" s="95"/>
      <c r="AE204" s="95"/>
      <c r="AR204" s="183" t="s">
        <v>171</v>
      </c>
      <c r="AT204" s="183" t="s">
        <v>166</v>
      </c>
      <c r="AU204" s="183" t="s">
        <v>87</v>
      </c>
      <c r="AY204" s="87" t="s">
        <v>164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87" t="s">
        <v>85</v>
      </c>
      <c r="BK204" s="184">
        <f>ROUND(I204*H204,2)</f>
        <v>0</v>
      </c>
      <c r="BL204" s="87" t="s">
        <v>171</v>
      </c>
      <c r="BM204" s="183" t="s">
        <v>1557</v>
      </c>
    </row>
    <row r="205" spans="1:65" s="191" customFormat="1" x14ac:dyDescent="0.2">
      <c r="B205" s="192"/>
      <c r="D205" s="185" t="s">
        <v>175</v>
      </c>
      <c r="E205" s="193" t="s">
        <v>1</v>
      </c>
      <c r="F205" s="194" t="s">
        <v>275</v>
      </c>
      <c r="H205" s="193" t="s">
        <v>1</v>
      </c>
      <c r="I205" s="228"/>
      <c r="L205" s="192"/>
      <c r="M205" s="195"/>
      <c r="N205" s="196"/>
      <c r="O205" s="196"/>
      <c r="P205" s="196"/>
      <c r="Q205" s="196"/>
      <c r="R205" s="196"/>
      <c r="S205" s="196"/>
      <c r="T205" s="197"/>
      <c r="AT205" s="193" t="s">
        <v>175</v>
      </c>
      <c r="AU205" s="193" t="s">
        <v>87</v>
      </c>
      <c r="AV205" s="191" t="s">
        <v>85</v>
      </c>
      <c r="AW205" s="191" t="s">
        <v>33</v>
      </c>
      <c r="AX205" s="191" t="s">
        <v>78</v>
      </c>
      <c r="AY205" s="193" t="s">
        <v>164</v>
      </c>
    </row>
    <row r="206" spans="1:65" s="198" customFormat="1" x14ac:dyDescent="0.2">
      <c r="B206" s="199"/>
      <c r="D206" s="185" t="s">
        <v>175</v>
      </c>
      <c r="E206" s="200" t="s">
        <v>1</v>
      </c>
      <c r="F206" s="201" t="s">
        <v>1558</v>
      </c>
      <c r="H206" s="202">
        <v>10.250999999999999</v>
      </c>
      <c r="I206" s="229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175</v>
      </c>
      <c r="AU206" s="200" t="s">
        <v>87</v>
      </c>
      <c r="AV206" s="198" t="s">
        <v>87</v>
      </c>
      <c r="AW206" s="198" t="s">
        <v>33</v>
      </c>
      <c r="AX206" s="198" t="s">
        <v>85</v>
      </c>
      <c r="AY206" s="200" t="s">
        <v>164</v>
      </c>
    </row>
    <row r="207" spans="1:65" s="97" customFormat="1" ht="21.75" customHeight="1" x14ac:dyDescent="0.2">
      <c r="A207" s="95"/>
      <c r="B207" s="94"/>
      <c r="C207" s="173" t="s">
        <v>7</v>
      </c>
      <c r="D207" s="173" t="s">
        <v>166</v>
      </c>
      <c r="E207" s="174" t="s">
        <v>322</v>
      </c>
      <c r="F207" s="175" t="s">
        <v>323</v>
      </c>
      <c r="G207" s="176" t="s">
        <v>187</v>
      </c>
      <c r="H207" s="177">
        <v>64.069999999999993</v>
      </c>
      <c r="I207" s="73"/>
      <c r="J207" s="178">
        <f>ROUND(I207*H207,2)</f>
        <v>0</v>
      </c>
      <c r="K207" s="175" t="s">
        <v>170</v>
      </c>
      <c r="L207" s="94"/>
      <c r="M207" s="179" t="s">
        <v>1</v>
      </c>
      <c r="N207" s="180" t="s">
        <v>43</v>
      </c>
      <c r="O207" s="181">
        <v>0.06</v>
      </c>
      <c r="P207" s="181">
        <f>O207*H207</f>
        <v>3.8441999999999994</v>
      </c>
      <c r="Q207" s="181">
        <v>7.2999999999999996E-4</v>
      </c>
      <c r="R207" s="181">
        <f>Q207*H207</f>
        <v>4.6771099999999996E-2</v>
      </c>
      <c r="S207" s="181">
        <v>0</v>
      </c>
      <c r="T207" s="182">
        <f>S207*H207</f>
        <v>0</v>
      </c>
      <c r="U207" s="95"/>
      <c r="V207" s="95"/>
      <c r="W207" s="95"/>
      <c r="X207" s="95"/>
      <c r="Y207" s="95"/>
      <c r="Z207" s="95"/>
      <c r="AA207" s="95"/>
      <c r="AB207" s="95"/>
      <c r="AC207" s="95"/>
      <c r="AD207" s="95"/>
      <c r="AE207" s="95"/>
      <c r="AR207" s="183" t="s">
        <v>171</v>
      </c>
      <c r="AT207" s="183" t="s">
        <v>166</v>
      </c>
      <c r="AU207" s="183" t="s">
        <v>87</v>
      </c>
      <c r="AY207" s="87" t="s">
        <v>164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87" t="s">
        <v>85</v>
      </c>
      <c r="BK207" s="184">
        <f>ROUND(I207*H207,2)</f>
        <v>0</v>
      </c>
      <c r="BL207" s="87" t="s">
        <v>171</v>
      </c>
      <c r="BM207" s="183" t="s">
        <v>1559</v>
      </c>
    </row>
    <row r="208" spans="1:65" s="198" customFormat="1" x14ac:dyDescent="0.2">
      <c r="B208" s="199"/>
      <c r="D208" s="185" t="s">
        <v>175</v>
      </c>
      <c r="E208" s="200" t="s">
        <v>1</v>
      </c>
      <c r="F208" s="201" t="s">
        <v>1560</v>
      </c>
      <c r="H208" s="202">
        <v>64.069999999999993</v>
      </c>
      <c r="I208" s="229"/>
      <c r="L208" s="199"/>
      <c r="M208" s="203"/>
      <c r="N208" s="204"/>
      <c r="O208" s="204"/>
      <c r="P208" s="204"/>
      <c r="Q208" s="204"/>
      <c r="R208" s="204"/>
      <c r="S208" s="204"/>
      <c r="T208" s="205"/>
      <c r="AT208" s="200" t="s">
        <v>175</v>
      </c>
      <c r="AU208" s="200" t="s">
        <v>87</v>
      </c>
      <c r="AV208" s="198" t="s">
        <v>87</v>
      </c>
      <c r="AW208" s="198" t="s">
        <v>33</v>
      </c>
      <c r="AX208" s="198" t="s">
        <v>85</v>
      </c>
      <c r="AY208" s="200" t="s">
        <v>164</v>
      </c>
    </row>
    <row r="209" spans="1:65" s="160" customFormat="1" ht="22.9" customHeight="1" x14ac:dyDescent="0.2">
      <c r="B209" s="161"/>
      <c r="D209" s="162" t="s">
        <v>77</v>
      </c>
      <c r="E209" s="171" t="s">
        <v>184</v>
      </c>
      <c r="F209" s="171" t="s">
        <v>326</v>
      </c>
      <c r="I209" s="231"/>
      <c r="J209" s="172">
        <f>BK209</f>
        <v>0</v>
      </c>
      <c r="L209" s="161"/>
      <c r="M209" s="165"/>
      <c r="N209" s="166"/>
      <c r="O209" s="166"/>
      <c r="P209" s="167">
        <f>SUM(P210:P216)</f>
        <v>52.63419900000001</v>
      </c>
      <c r="Q209" s="166"/>
      <c r="R209" s="167">
        <f>SUM(R210:R216)</f>
        <v>0</v>
      </c>
      <c r="S209" s="166"/>
      <c r="T209" s="168">
        <f>SUM(T210:T216)</f>
        <v>13.307800000000002</v>
      </c>
      <c r="AR209" s="162" t="s">
        <v>85</v>
      </c>
      <c r="AT209" s="169" t="s">
        <v>77</v>
      </c>
      <c r="AU209" s="169" t="s">
        <v>85</v>
      </c>
      <c r="AY209" s="162" t="s">
        <v>164</v>
      </c>
      <c r="BK209" s="170">
        <f>SUM(BK210:BK216)</f>
        <v>0</v>
      </c>
    </row>
    <row r="210" spans="1:65" s="97" customFormat="1" ht="33" customHeight="1" x14ac:dyDescent="0.2">
      <c r="A210" s="95"/>
      <c r="B210" s="94"/>
      <c r="C210" s="173" t="s">
        <v>300</v>
      </c>
      <c r="D210" s="173" t="s">
        <v>166</v>
      </c>
      <c r="E210" s="174" t="s">
        <v>328</v>
      </c>
      <c r="F210" s="175" t="s">
        <v>329</v>
      </c>
      <c r="G210" s="176" t="s">
        <v>215</v>
      </c>
      <c r="H210" s="177">
        <v>6.0490000000000004</v>
      </c>
      <c r="I210" s="73"/>
      <c r="J210" s="178">
        <f>ROUND(I210*H210,2)</f>
        <v>0</v>
      </c>
      <c r="K210" s="175" t="s">
        <v>170</v>
      </c>
      <c r="L210" s="94"/>
      <c r="M210" s="179" t="s">
        <v>1</v>
      </c>
      <c r="N210" s="180" t="s">
        <v>43</v>
      </c>
      <c r="O210" s="181">
        <v>7.8010000000000002</v>
      </c>
      <c r="P210" s="181">
        <f>O210*H210</f>
        <v>47.188249000000006</v>
      </c>
      <c r="Q210" s="181">
        <v>0</v>
      </c>
      <c r="R210" s="181">
        <f>Q210*H210</f>
        <v>0</v>
      </c>
      <c r="S210" s="181">
        <v>2.2000000000000002</v>
      </c>
      <c r="T210" s="182">
        <f>S210*H210</f>
        <v>13.307800000000002</v>
      </c>
      <c r="U210" s="95"/>
      <c r="V210" s="95"/>
      <c r="W210" s="95"/>
      <c r="X210" s="95"/>
      <c r="Y210" s="95"/>
      <c r="Z210" s="95"/>
      <c r="AA210" s="95"/>
      <c r="AB210" s="95"/>
      <c r="AC210" s="95"/>
      <c r="AD210" s="95"/>
      <c r="AE210" s="95"/>
      <c r="AR210" s="183" t="s">
        <v>171</v>
      </c>
      <c r="AT210" s="183" t="s">
        <v>166</v>
      </c>
      <c r="AU210" s="183" t="s">
        <v>87</v>
      </c>
      <c r="AY210" s="87" t="s">
        <v>164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87" t="s">
        <v>85</v>
      </c>
      <c r="BK210" s="184">
        <f>ROUND(I210*H210,2)</f>
        <v>0</v>
      </c>
      <c r="BL210" s="87" t="s">
        <v>171</v>
      </c>
      <c r="BM210" s="183" t="s">
        <v>1561</v>
      </c>
    </row>
    <row r="211" spans="1:65" s="97" customFormat="1" ht="19.5" x14ac:dyDescent="0.2">
      <c r="A211" s="95"/>
      <c r="B211" s="94"/>
      <c r="C211" s="95"/>
      <c r="D211" s="185" t="s">
        <v>173</v>
      </c>
      <c r="E211" s="95"/>
      <c r="F211" s="186" t="s">
        <v>331</v>
      </c>
      <c r="G211" s="95"/>
      <c r="H211" s="95"/>
      <c r="I211" s="227"/>
      <c r="J211" s="95"/>
      <c r="K211" s="95"/>
      <c r="L211" s="94"/>
      <c r="M211" s="187"/>
      <c r="N211" s="188"/>
      <c r="O211" s="189"/>
      <c r="P211" s="189"/>
      <c r="Q211" s="189"/>
      <c r="R211" s="189"/>
      <c r="S211" s="189"/>
      <c r="T211" s="190"/>
      <c r="U211" s="95"/>
      <c r="V211" s="95"/>
      <c r="W211" s="95"/>
      <c r="X211" s="95"/>
      <c r="Y211" s="95"/>
      <c r="Z211" s="95"/>
      <c r="AA211" s="95"/>
      <c r="AB211" s="95"/>
      <c r="AC211" s="95"/>
      <c r="AD211" s="95"/>
      <c r="AE211" s="95"/>
      <c r="AT211" s="87" t="s">
        <v>173</v>
      </c>
      <c r="AU211" s="87" t="s">
        <v>87</v>
      </c>
    </row>
    <row r="212" spans="1:65" s="191" customFormat="1" x14ac:dyDescent="0.2">
      <c r="B212" s="192"/>
      <c r="D212" s="185" t="s">
        <v>175</v>
      </c>
      <c r="E212" s="193" t="s">
        <v>1</v>
      </c>
      <c r="F212" s="194" t="s">
        <v>332</v>
      </c>
      <c r="H212" s="193" t="s">
        <v>1</v>
      </c>
      <c r="I212" s="228"/>
      <c r="L212" s="192"/>
      <c r="M212" s="195"/>
      <c r="N212" s="196"/>
      <c r="O212" s="196"/>
      <c r="P212" s="196"/>
      <c r="Q212" s="196"/>
      <c r="R212" s="196"/>
      <c r="S212" s="196"/>
      <c r="T212" s="197"/>
      <c r="AT212" s="193" t="s">
        <v>175</v>
      </c>
      <c r="AU212" s="193" t="s">
        <v>87</v>
      </c>
      <c r="AV212" s="191" t="s">
        <v>85</v>
      </c>
      <c r="AW212" s="191" t="s">
        <v>33</v>
      </c>
      <c r="AX212" s="191" t="s">
        <v>78</v>
      </c>
      <c r="AY212" s="193" t="s">
        <v>164</v>
      </c>
    </row>
    <row r="213" spans="1:65" s="198" customFormat="1" x14ac:dyDescent="0.2">
      <c r="B213" s="199"/>
      <c r="D213" s="185" t="s">
        <v>175</v>
      </c>
      <c r="E213" s="200" t="s">
        <v>1</v>
      </c>
      <c r="F213" s="201" t="s">
        <v>1562</v>
      </c>
      <c r="H213" s="202">
        <v>1.9930000000000001</v>
      </c>
      <c r="I213" s="229"/>
      <c r="L213" s="199"/>
      <c r="M213" s="203"/>
      <c r="N213" s="204"/>
      <c r="O213" s="204"/>
      <c r="P213" s="204"/>
      <c r="Q213" s="204"/>
      <c r="R213" s="204"/>
      <c r="S213" s="204"/>
      <c r="T213" s="205"/>
      <c r="AT213" s="200" t="s">
        <v>175</v>
      </c>
      <c r="AU213" s="200" t="s">
        <v>87</v>
      </c>
      <c r="AV213" s="198" t="s">
        <v>87</v>
      </c>
      <c r="AW213" s="198" t="s">
        <v>33</v>
      </c>
      <c r="AX213" s="198" t="s">
        <v>78</v>
      </c>
      <c r="AY213" s="200" t="s">
        <v>164</v>
      </c>
    </row>
    <row r="214" spans="1:65" s="198" customFormat="1" x14ac:dyDescent="0.2">
      <c r="B214" s="199"/>
      <c r="D214" s="185" t="s">
        <v>175</v>
      </c>
      <c r="E214" s="200" t="s">
        <v>1</v>
      </c>
      <c r="F214" s="201" t="s">
        <v>1563</v>
      </c>
      <c r="H214" s="202">
        <v>4.056</v>
      </c>
      <c r="I214" s="229"/>
      <c r="L214" s="199"/>
      <c r="M214" s="203"/>
      <c r="N214" s="204"/>
      <c r="O214" s="204"/>
      <c r="P214" s="204"/>
      <c r="Q214" s="204"/>
      <c r="R214" s="204"/>
      <c r="S214" s="204"/>
      <c r="T214" s="205"/>
      <c r="AT214" s="200" t="s">
        <v>175</v>
      </c>
      <c r="AU214" s="200" t="s">
        <v>87</v>
      </c>
      <c r="AV214" s="198" t="s">
        <v>87</v>
      </c>
      <c r="AW214" s="198" t="s">
        <v>33</v>
      </c>
      <c r="AX214" s="198" t="s">
        <v>78</v>
      </c>
      <c r="AY214" s="200" t="s">
        <v>164</v>
      </c>
    </row>
    <row r="215" spans="1:65" s="206" customFormat="1" x14ac:dyDescent="0.2">
      <c r="B215" s="207"/>
      <c r="D215" s="185" t="s">
        <v>175</v>
      </c>
      <c r="E215" s="208" t="s">
        <v>1</v>
      </c>
      <c r="F215" s="209" t="s">
        <v>233</v>
      </c>
      <c r="H215" s="210">
        <v>6.0490000000000004</v>
      </c>
      <c r="I215" s="230"/>
      <c r="L215" s="207"/>
      <c r="M215" s="211"/>
      <c r="N215" s="212"/>
      <c r="O215" s="212"/>
      <c r="P215" s="212"/>
      <c r="Q215" s="212"/>
      <c r="R215" s="212"/>
      <c r="S215" s="212"/>
      <c r="T215" s="213"/>
      <c r="AT215" s="208" t="s">
        <v>175</v>
      </c>
      <c r="AU215" s="208" t="s">
        <v>87</v>
      </c>
      <c r="AV215" s="206" t="s">
        <v>171</v>
      </c>
      <c r="AW215" s="206" t="s">
        <v>33</v>
      </c>
      <c r="AX215" s="206" t="s">
        <v>85</v>
      </c>
      <c r="AY215" s="208" t="s">
        <v>164</v>
      </c>
    </row>
    <row r="216" spans="1:65" s="97" customFormat="1" ht="21.75" customHeight="1" x14ac:dyDescent="0.2">
      <c r="A216" s="95"/>
      <c r="B216" s="94"/>
      <c r="C216" s="173" t="s">
        <v>305</v>
      </c>
      <c r="D216" s="173" t="s">
        <v>166</v>
      </c>
      <c r="E216" s="174" t="s">
        <v>336</v>
      </c>
      <c r="F216" s="175" t="s">
        <v>337</v>
      </c>
      <c r="G216" s="176" t="s">
        <v>187</v>
      </c>
      <c r="H216" s="177">
        <v>64.069999999999993</v>
      </c>
      <c r="I216" s="73"/>
      <c r="J216" s="178">
        <f>ROUND(I216*H216,2)</f>
        <v>0</v>
      </c>
      <c r="K216" s="175" t="s">
        <v>170</v>
      </c>
      <c r="L216" s="94"/>
      <c r="M216" s="179" t="s">
        <v>1</v>
      </c>
      <c r="N216" s="180" t="s">
        <v>43</v>
      </c>
      <c r="O216" s="181">
        <v>8.5000000000000006E-2</v>
      </c>
      <c r="P216" s="181">
        <f>O216*H216</f>
        <v>5.4459499999999998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95"/>
      <c r="V216" s="95"/>
      <c r="W216" s="95"/>
      <c r="X216" s="95"/>
      <c r="Y216" s="95"/>
      <c r="Z216" s="95"/>
      <c r="AA216" s="95"/>
      <c r="AB216" s="95"/>
      <c r="AC216" s="95"/>
      <c r="AD216" s="95"/>
      <c r="AE216" s="95"/>
      <c r="AR216" s="183" t="s">
        <v>171</v>
      </c>
      <c r="AT216" s="183" t="s">
        <v>166</v>
      </c>
      <c r="AU216" s="183" t="s">
        <v>87</v>
      </c>
      <c r="AY216" s="87" t="s">
        <v>164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87" t="s">
        <v>85</v>
      </c>
      <c r="BK216" s="184">
        <f>ROUND(I216*H216,2)</f>
        <v>0</v>
      </c>
      <c r="BL216" s="87" t="s">
        <v>171</v>
      </c>
      <c r="BM216" s="183" t="s">
        <v>1564</v>
      </c>
    </row>
    <row r="217" spans="1:65" s="160" customFormat="1" ht="22.9" customHeight="1" x14ac:dyDescent="0.2">
      <c r="B217" s="161"/>
      <c r="D217" s="162" t="s">
        <v>77</v>
      </c>
      <c r="E217" s="171" t="s">
        <v>171</v>
      </c>
      <c r="F217" s="171" t="s">
        <v>339</v>
      </c>
      <c r="I217" s="231"/>
      <c r="J217" s="172">
        <f>BK217</f>
        <v>0</v>
      </c>
      <c r="L217" s="161"/>
      <c r="M217" s="165"/>
      <c r="N217" s="166"/>
      <c r="O217" s="166"/>
      <c r="P217" s="167">
        <f>SUM(P218:P237)</f>
        <v>23.562888000000001</v>
      </c>
      <c r="Q217" s="166"/>
      <c r="R217" s="167">
        <f>SUM(R218:R237)</f>
        <v>0.1678</v>
      </c>
      <c r="S217" s="166"/>
      <c r="T217" s="168">
        <f>SUM(T218:T237)</f>
        <v>0</v>
      </c>
      <c r="AR217" s="162" t="s">
        <v>85</v>
      </c>
      <c r="AT217" s="169" t="s">
        <v>77</v>
      </c>
      <c r="AU217" s="169" t="s">
        <v>85</v>
      </c>
      <c r="AY217" s="162" t="s">
        <v>164</v>
      </c>
      <c r="BK217" s="170">
        <f>SUM(BK218:BK237)</f>
        <v>0</v>
      </c>
    </row>
    <row r="218" spans="1:65" s="97" customFormat="1" ht="21.75" customHeight="1" x14ac:dyDescent="0.2">
      <c r="A218" s="95"/>
      <c r="B218" s="94"/>
      <c r="C218" s="173" t="s">
        <v>310</v>
      </c>
      <c r="D218" s="173" t="s">
        <v>166</v>
      </c>
      <c r="E218" s="174" t="s">
        <v>1565</v>
      </c>
      <c r="F218" s="175" t="s">
        <v>1566</v>
      </c>
      <c r="G218" s="176" t="s">
        <v>215</v>
      </c>
      <c r="H218" s="177">
        <v>0.22500000000000001</v>
      </c>
      <c r="I218" s="73"/>
      <c r="J218" s="178">
        <f>ROUND(I218*H218,2)</f>
        <v>0</v>
      </c>
      <c r="K218" s="175" t="s">
        <v>170</v>
      </c>
      <c r="L218" s="94"/>
      <c r="M218" s="179" t="s">
        <v>1</v>
      </c>
      <c r="N218" s="180" t="s">
        <v>43</v>
      </c>
      <c r="O218" s="181">
        <v>1.3169999999999999</v>
      </c>
      <c r="P218" s="181">
        <f>O218*H218</f>
        <v>0.29632500000000001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95"/>
      <c r="V218" s="95"/>
      <c r="W218" s="95"/>
      <c r="X218" s="95"/>
      <c r="Y218" s="95"/>
      <c r="Z218" s="95"/>
      <c r="AA218" s="95"/>
      <c r="AB218" s="95"/>
      <c r="AC218" s="95"/>
      <c r="AD218" s="95"/>
      <c r="AE218" s="95"/>
      <c r="AR218" s="183" t="s">
        <v>171</v>
      </c>
      <c r="AT218" s="183" t="s">
        <v>166</v>
      </c>
      <c r="AU218" s="183" t="s">
        <v>87</v>
      </c>
      <c r="AY218" s="87" t="s">
        <v>164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87" t="s">
        <v>85</v>
      </c>
      <c r="BK218" s="184">
        <f>ROUND(I218*H218,2)</f>
        <v>0</v>
      </c>
      <c r="BL218" s="87" t="s">
        <v>171</v>
      </c>
      <c r="BM218" s="183" t="s">
        <v>1567</v>
      </c>
    </row>
    <row r="219" spans="1:65" s="191" customFormat="1" x14ac:dyDescent="0.2">
      <c r="B219" s="192"/>
      <c r="D219" s="185" t="s">
        <v>175</v>
      </c>
      <c r="E219" s="193" t="s">
        <v>1</v>
      </c>
      <c r="F219" s="194" t="s">
        <v>275</v>
      </c>
      <c r="H219" s="193" t="s">
        <v>1</v>
      </c>
      <c r="I219" s="228"/>
      <c r="L219" s="192"/>
      <c r="M219" s="195"/>
      <c r="N219" s="196"/>
      <c r="O219" s="196"/>
      <c r="P219" s="196"/>
      <c r="Q219" s="196"/>
      <c r="R219" s="196"/>
      <c r="S219" s="196"/>
      <c r="T219" s="197"/>
      <c r="AT219" s="193" t="s">
        <v>175</v>
      </c>
      <c r="AU219" s="193" t="s">
        <v>87</v>
      </c>
      <c r="AV219" s="191" t="s">
        <v>85</v>
      </c>
      <c r="AW219" s="191" t="s">
        <v>33</v>
      </c>
      <c r="AX219" s="191" t="s">
        <v>78</v>
      </c>
      <c r="AY219" s="193" t="s">
        <v>164</v>
      </c>
    </row>
    <row r="220" spans="1:65" s="191" customFormat="1" x14ac:dyDescent="0.2">
      <c r="B220" s="192"/>
      <c r="D220" s="185" t="s">
        <v>175</v>
      </c>
      <c r="E220" s="193" t="s">
        <v>1</v>
      </c>
      <c r="F220" s="194" t="s">
        <v>344</v>
      </c>
      <c r="H220" s="193" t="s">
        <v>1</v>
      </c>
      <c r="I220" s="228"/>
      <c r="L220" s="192"/>
      <c r="M220" s="195"/>
      <c r="N220" s="196"/>
      <c r="O220" s="196"/>
      <c r="P220" s="196"/>
      <c r="Q220" s="196"/>
      <c r="R220" s="196"/>
      <c r="S220" s="196"/>
      <c r="T220" s="197"/>
      <c r="AT220" s="193" t="s">
        <v>175</v>
      </c>
      <c r="AU220" s="193" t="s">
        <v>87</v>
      </c>
      <c r="AV220" s="191" t="s">
        <v>85</v>
      </c>
      <c r="AW220" s="191" t="s">
        <v>33</v>
      </c>
      <c r="AX220" s="191" t="s">
        <v>78</v>
      </c>
      <c r="AY220" s="193" t="s">
        <v>164</v>
      </c>
    </row>
    <row r="221" spans="1:65" s="198" customFormat="1" x14ac:dyDescent="0.2">
      <c r="B221" s="199"/>
      <c r="D221" s="185" t="s">
        <v>175</v>
      </c>
      <c r="E221" s="200" t="s">
        <v>1</v>
      </c>
      <c r="F221" s="201" t="s">
        <v>1568</v>
      </c>
      <c r="H221" s="202">
        <v>0.22500000000000001</v>
      </c>
      <c r="I221" s="229"/>
      <c r="L221" s="199"/>
      <c r="M221" s="203"/>
      <c r="N221" s="204"/>
      <c r="O221" s="204"/>
      <c r="P221" s="204"/>
      <c r="Q221" s="204"/>
      <c r="R221" s="204"/>
      <c r="S221" s="204"/>
      <c r="T221" s="205"/>
      <c r="AT221" s="200" t="s">
        <v>175</v>
      </c>
      <c r="AU221" s="200" t="s">
        <v>87</v>
      </c>
      <c r="AV221" s="198" t="s">
        <v>87</v>
      </c>
      <c r="AW221" s="198" t="s">
        <v>33</v>
      </c>
      <c r="AX221" s="198" t="s">
        <v>85</v>
      </c>
      <c r="AY221" s="200" t="s">
        <v>164</v>
      </c>
    </row>
    <row r="222" spans="1:65" s="97" customFormat="1" ht="21.75" customHeight="1" x14ac:dyDescent="0.2">
      <c r="A222" s="95"/>
      <c r="B222" s="94"/>
      <c r="C222" s="173" t="s">
        <v>317</v>
      </c>
      <c r="D222" s="173" t="s">
        <v>166</v>
      </c>
      <c r="E222" s="174" t="s">
        <v>347</v>
      </c>
      <c r="F222" s="175" t="s">
        <v>348</v>
      </c>
      <c r="G222" s="176" t="s">
        <v>349</v>
      </c>
      <c r="H222" s="177">
        <v>3</v>
      </c>
      <c r="I222" s="73"/>
      <c r="J222" s="178">
        <f>ROUND(I222*H222,2)</f>
        <v>0</v>
      </c>
      <c r="K222" s="175" t="s">
        <v>170</v>
      </c>
      <c r="L222" s="94"/>
      <c r="M222" s="179" t="s">
        <v>1</v>
      </c>
      <c r="N222" s="180" t="s">
        <v>43</v>
      </c>
      <c r="O222" s="181">
        <v>0.28000000000000003</v>
      </c>
      <c r="P222" s="181">
        <f>O222*H222</f>
        <v>0.84000000000000008</v>
      </c>
      <c r="Q222" s="181">
        <v>6.6E-3</v>
      </c>
      <c r="R222" s="181">
        <f>Q222*H222</f>
        <v>1.9799999999999998E-2</v>
      </c>
      <c r="S222" s="181">
        <v>0</v>
      </c>
      <c r="T222" s="182">
        <f>S222*H222</f>
        <v>0</v>
      </c>
      <c r="U222" s="95"/>
      <c r="V222" s="95"/>
      <c r="W222" s="95"/>
      <c r="X222" s="95"/>
      <c r="Y222" s="95"/>
      <c r="Z222" s="95"/>
      <c r="AA222" s="95"/>
      <c r="AB222" s="95"/>
      <c r="AC222" s="95"/>
      <c r="AD222" s="95"/>
      <c r="AE222" s="95"/>
      <c r="AR222" s="183" t="s">
        <v>171</v>
      </c>
      <c r="AT222" s="183" t="s">
        <v>166</v>
      </c>
      <c r="AU222" s="183" t="s">
        <v>87</v>
      </c>
      <c r="AY222" s="87" t="s">
        <v>164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87" t="s">
        <v>85</v>
      </c>
      <c r="BK222" s="184">
        <f>ROUND(I222*H222,2)</f>
        <v>0</v>
      </c>
      <c r="BL222" s="87" t="s">
        <v>171</v>
      </c>
      <c r="BM222" s="183" t="s">
        <v>1569</v>
      </c>
    </row>
    <row r="223" spans="1:65" s="191" customFormat="1" x14ac:dyDescent="0.2">
      <c r="B223" s="192"/>
      <c r="D223" s="185" t="s">
        <v>175</v>
      </c>
      <c r="E223" s="193" t="s">
        <v>1</v>
      </c>
      <c r="F223" s="194" t="s">
        <v>351</v>
      </c>
      <c r="H223" s="193" t="s">
        <v>1</v>
      </c>
      <c r="I223" s="228"/>
      <c r="L223" s="192"/>
      <c r="M223" s="195"/>
      <c r="N223" s="196"/>
      <c r="O223" s="196"/>
      <c r="P223" s="196"/>
      <c r="Q223" s="196"/>
      <c r="R223" s="196"/>
      <c r="S223" s="196"/>
      <c r="T223" s="197"/>
      <c r="AT223" s="193" t="s">
        <v>175</v>
      </c>
      <c r="AU223" s="193" t="s">
        <v>87</v>
      </c>
      <c r="AV223" s="191" t="s">
        <v>85</v>
      </c>
      <c r="AW223" s="191" t="s">
        <v>33</v>
      </c>
      <c r="AX223" s="191" t="s">
        <v>78</v>
      </c>
      <c r="AY223" s="193" t="s">
        <v>164</v>
      </c>
    </row>
    <row r="224" spans="1:65" s="198" customFormat="1" x14ac:dyDescent="0.2">
      <c r="B224" s="199"/>
      <c r="D224" s="185" t="s">
        <v>175</v>
      </c>
      <c r="E224" s="200" t="s">
        <v>1</v>
      </c>
      <c r="F224" s="201" t="s">
        <v>1570</v>
      </c>
      <c r="H224" s="202">
        <v>3</v>
      </c>
      <c r="I224" s="229"/>
      <c r="L224" s="199"/>
      <c r="M224" s="203"/>
      <c r="N224" s="204"/>
      <c r="O224" s="204"/>
      <c r="P224" s="204"/>
      <c r="Q224" s="204"/>
      <c r="R224" s="204"/>
      <c r="S224" s="204"/>
      <c r="T224" s="205"/>
      <c r="AT224" s="200" t="s">
        <v>175</v>
      </c>
      <c r="AU224" s="200" t="s">
        <v>87</v>
      </c>
      <c r="AV224" s="198" t="s">
        <v>87</v>
      </c>
      <c r="AW224" s="198" t="s">
        <v>33</v>
      </c>
      <c r="AX224" s="198" t="s">
        <v>85</v>
      </c>
      <c r="AY224" s="200" t="s">
        <v>164</v>
      </c>
    </row>
    <row r="225" spans="1:65" s="97" customFormat="1" ht="16.5" customHeight="1" x14ac:dyDescent="0.2">
      <c r="A225" s="95"/>
      <c r="B225" s="94"/>
      <c r="C225" s="214" t="s">
        <v>321</v>
      </c>
      <c r="D225" s="214" t="s">
        <v>278</v>
      </c>
      <c r="E225" s="215" t="s">
        <v>354</v>
      </c>
      <c r="F225" s="216" t="s">
        <v>355</v>
      </c>
      <c r="G225" s="217" t="s">
        <v>349</v>
      </c>
      <c r="H225" s="218">
        <v>2</v>
      </c>
      <c r="I225" s="74"/>
      <c r="J225" s="219">
        <f>ROUND(I225*H225,2)</f>
        <v>0</v>
      </c>
      <c r="K225" s="216" t="s">
        <v>170</v>
      </c>
      <c r="L225" s="220"/>
      <c r="M225" s="221" t="s">
        <v>1</v>
      </c>
      <c r="N225" s="222" t="s">
        <v>43</v>
      </c>
      <c r="O225" s="181">
        <v>0</v>
      </c>
      <c r="P225" s="181">
        <f>O225*H225</f>
        <v>0</v>
      </c>
      <c r="Q225" s="181">
        <v>0.04</v>
      </c>
      <c r="R225" s="181">
        <f>Q225*H225</f>
        <v>0.08</v>
      </c>
      <c r="S225" s="181">
        <v>0</v>
      </c>
      <c r="T225" s="182">
        <f>S225*H225</f>
        <v>0</v>
      </c>
      <c r="U225" s="95"/>
      <c r="V225" s="95"/>
      <c r="W225" s="95"/>
      <c r="X225" s="95"/>
      <c r="Y225" s="95"/>
      <c r="Z225" s="95"/>
      <c r="AA225" s="95"/>
      <c r="AB225" s="95"/>
      <c r="AC225" s="95"/>
      <c r="AD225" s="95"/>
      <c r="AE225" s="95"/>
      <c r="AR225" s="183" t="s">
        <v>212</v>
      </c>
      <c r="AT225" s="183" t="s">
        <v>278</v>
      </c>
      <c r="AU225" s="183" t="s">
        <v>87</v>
      </c>
      <c r="AY225" s="87" t="s">
        <v>164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87" t="s">
        <v>85</v>
      </c>
      <c r="BK225" s="184">
        <f>ROUND(I225*H225,2)</f>
        <v>0</v>
      </c>
      <c r="BL225" s="87" t="s">
        <v>171</v>
      </c>
      <c r="BM225" s="183" t="s">
        <v>1571</v>
      </c>
    </row>
    <row r="226" spans="1:65" s="97" customFormat="1" ht="16.5" customHeight="1" x14ac:dyDescent="0.2">
      <c r="A226" s="95"/>
      <c r="B226" s="94"/>
      <c r="C226" s="214" t="s">
        <v>327</v>
      </c>
      <c r="D226" s="214" t="s">
        <v>278</v>
      </c>
      <c r="E226" s="215" t="s">
        <v>362</v>
      </c>
      <c r="F226" s="216" t="s">
        <v>363</v>
      </c>
      <c r="G226" s="217" t="s">
        <v>349</v>
      </c>
      <c r="H226" s="218">
        <v>1</v>
      </c>
      <c r="I226" s="74"/>
      <c r="J226" s="219">
        <f>ROUND(I226*H226,2)</f>
        <v>0</v>
      </c>
      <c r="K226" s="216" t="s">
        <v>170</v>
      </c>
      <c r="L226" s="220"/>
      <c r="M226" s="221" t="s">
        <v>1</v>
      </c>
      <c r="N226" s="222" t="s">
        <v>43</v>
      </c>
      <c r="O226" s="181">
        <v>0</v>
      </c>
      <c r="P226" s="181">
        <f>O226*H226</f>
        <v>0</v>
      </c>
      <c r="Q226" s="181">
        <v>6.8000000000000005E-2</v>
      </c>
      <c r="R226" s="181">
        <f>Q226*H226</f>
        <v>6.8000000000000005E-2</v>
      </c>
      <c r="S226" s="181">
        <v>0</v>
      </c>
      <c r="T226" s="182">
        <f>S226*H226</f>
        <v>0</v>
      </c>
      <c r="U226" s="95"/>
      <c r="V226" s="95"/>
      <c r="W226" s="95"/>
      <c r="X226" s="95"/>
      <c r="Y226" s="95"/>
      <c r="Z226" s="95"/>
      <c r="AA226" s="95"/>
      <c r="AB226" s="95"/>
      <c r="AC226" s="95"/>
      <c r="AD226" s="95"/>
      <c r="AE226" s="95"/>
      <c r="AR226" s="183" t="s">
        <v>212</v>
      </c>
      <c r="AT226" s="183" t="s">
        <v>278</v>
      </c>
      <c r="AU226" s="183" t="s">
        <v>87</v>
      </c>
      <c r="AY226" s="87" t="s">
        <v>164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87" t="s">
        <v>85</v>
      </c>
      <c r="BK226" s="184">
        <f>ROUND(I226*H226,2)</f>
        <v>0</v>
      </c>
      <c r="BL226" s="87" t="s">
        <v>171</v>
      </c>
      <c r="BM226" s="183" t="s">
        <v>1572</v>
      </c>
    </row>
    <row r="227" spans="1:65" s="97" customFormat="1" ht="33" customHeight="1" x14ac:dyDescent="0.2">
      <c r="A227" s="95"/>
      <c r="B227" s="94"/>
      <c r="C227" s="173" t="s">
        <v>335</v>
      </c>
      <c r="D227" s="173" t="s">
        <v>166</v>
      </c>
      <c r="E227" s="174" t="s">
        <v>366</v>
      </c>
      <c r="F227" s="175" t="s">
        <v>367</v>
      </c>
      <c r="G227" s="176" t="s">
        <v>215</v>
      </c>
      <c r="H227" s="177">
        <v>8.2919999999999998</v>
      </c>
      <c r="I227" s="73"/>
      <c r="J227" s="178">
        <f>ROUND(I227*H227,2)</f>
        <v>0</v>
      </c>
      <c r="K227" s="175" t="s">
        <v>170</v>
      </c>
      <c r="L227" s="94"/>
      <c r="M227" s="179" t="s">
        <v>1</v>
      </c>
      <c r="N227" s="180" t="s">
        <v>43</v>
      </c>
      <c r="O227" s="181">
        <v>1.4650000000000001</v>
      </c>
      <c r="P227" s="181">
        <f>O227*H227</f>
        <v>12.147780000000001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95"/>
      <c r="V227" s="95"/>
      <c r="W227" s="95"/>
      <c r="X227" s="95"/>
      <c r="Y227" s="95"/>
      <c r="Z227" s="95"/>
      <c r="AA227" s="95"/>
      <c r="AB227" s="95"/>
      <c r="AC227" s="95"/>
      <c r="AD227" s="95"/>
      <c r="AE227" s="95"/>
      <c r="AR227" s="183" t="s">
        <v>171</v>
      </c>
      <c r="AT227" s="183" t="s">
        <v>166</v>
      </c>
      <c r="AU227" s="183" t="s">
        <v>87</v>
      </c>
      <c r="AY227" s="87" t="s">
        <v>164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87" t="s">
        <v>85</v>
      </c>
      <c r="BK227" s="184">
        <f>ROUND(I227*H227,2)</f>
        <v>0</v>
      </c>
      <c r="BL227" s="87" t="s">
        <v>171</v>
      </c>
      <c r="BM227" s="183" t="s">
        <v>1573</v>
      </c>
    </row>
    <row r="228" spans="1:65" s="191" customFormat="1" x14ac:dyDescent="0.2">
      <c r="B228" s="192"/>
      <c r="D228" s="185" t="s">
        <v>175</v>
      </c>
      <c r="E228" s="193" t="s">
        <v>1</v>
      </c>
      <c r="F228" s="194" t="s">
        <v>905</v>
      </c>
      <c r="H228" s="193" t="s">
        <v>1</v>
      </c>
      <c r="I228" s="228"/>
      <c r="L228" s="192"/>
      <c r="M228" s="195"/>
      <c r="N228" s="196"/>
      <c r="O228" s="196"/>
      <c r="P228" s="196"/>
      <c r="Q228" s="196"/>
      <c r="R228" s="196"/>
      <c r="S228" s="196"/>
      <c r="T228" s="197"/>
      <c r="AT228" s="193" t="s">
        <v>175</v>
      </c>
      <c r="AU228" s="193" t="s">
        <v>87</v>
      </c>
      <c r="AV228" s="191" t="s">
        <v>85</v>
      </c>
      <c r="AW228" s="191" t="s">
        <v>33</v>
      </c>
      <c r="AX228" s="191" t="s">
        <v>78</v>
      </c>
      <c r="AY228" s="193" t="s">
        <v>164</v>
      </c>
    </row>
    <row r="229" spans="1:65" s="191" customFormat="1" x14ac:dyDescent="0.2">
      <c r="B229" s="192"/>
      <c r="D229" s="185" t="s">
        <v>175</v>
      </c>
      <c r="E229" s="193" t="s">
        <v>1</v>
      </c>
      <c r="F229" s="194" t="s">
        <v>228</v>
      </c>
      <c r="H229" s="193" t="s">
        <v>1</v>
      </c>
      <c r="I229" s="228"/>
      <c r="L229" s="192"/>
      <c r="M229" s="195"/>
      <c r="N229" s="196"/>
      <c r="O229" s="196"/>
      <c r="P229" s="196"/>
      <c r="Q229" s="196"/>
      <c r="R229" s="196"/>
      <c r="S229" s="196"/>
      <c r="T229" s="197"/>
      <c r="AT229" s="193" t="s">
        <v>175</v>
      </c>
      <c r="AU229" s="193" t="s">
        <v>87</v>
      </c>
      <c r="AV229" s="191" t="s">
        <v>85</v>
      </c>
      <c r="AW229" s="191" t="s">
        <v>33</v>
      </c>
      <c r="AX229" s="191" t="s">
        <v>78</v>
      </c>
      <c r="AY229" s="193" t="s">
        <v>164</v>
      </c>
    </row>
    <row r="230" spans="1:65" s="198" customFormat="1" x14ac:dyDescent="0.2">
      <c r="B230" s="199"/>
      <c r="D230" s="185" t="s">
        <v>175</v>
      </c>
      <c r="E230" s="200" t="s">
        <v>1</v>
      </c>
      <c r="F230" s="201" t="s">
        <v>1574</v>
      </c>
      <c r="H230" s="202">
        <v>7.89</v>
      </c>
      <c r="I230" s="229"/>
      <c r="L230" s="199"/>
      <c r="M230" s="203"/>
      <c r="N230" s="204"/>
      <c r="O230" s="204"/>
      <c r="P230" s="204"/>
      <c r="Q230" s="204"/>
      <c r="R230" s="204"/>
      <c r="S230" s="204"/>
      <c r="T230" s="205"/>
      <c r="AT230" s="200" t="s">
        <v>175</v>
      </c>
      <c r="AU230" s="200" t="s">
        <v>87</v>
      </c>
      <c r="AV230" s="198" t="s">
        <v>87</v>
      </c>
      <c r="AW230" s="198" t="s">
        <v>33</v>
      </c>
      <c r="AX230" s="198" t="s">
        <v>78</v>
      </c>
      <c r="AY230" s="200" t="s">
        <v>164</v>
      </c>
    </row>
    <row r="231" spans="1:65" s="191" customFormat="1" x14ac:dyDescent="0.2">
      <c r="B231" s="192"/>
      <c r="D231" s="185" t="s">
        <v>175</v>
      </c>
      <c r="E231" s="193" t="s">
        <v>1</v>
      </c>
      <c r="F231" s="194" t="s">
        <v>907</v>
      </c>
      <c r="H231" s="193" t="s">
        <v>1</v>
      </c>
      <c r="I231" s="228"/>
      <c r="L231" s="192"/>
      <c r="M231" s="195"/>
      <c r="N231" s="196"/>
      <c r="O231" s="196"/>
      <c r="P231" s="196"/>
      <c r="Q231" s="196"/>
      <c r="R231" s="196"/>
      <c r="S231" s="196"/>
      <c r="T231" s="197"/>
      <c r="AT231" s="193" t="s">
        <v>175</v>
      </c>
      <c r="AU231" s="193" t="s">
        <v>87</v>
      </c>
      <c r="AV231" s="191" t="s">
        <v>85</v>
      </c>
      <c r="AW231" s="191" t="s">
        <v>33</v>
      </c>
      <c r="AX231" s="191" t="s">
        <v>78</v>
      </c>
      <c r="AY231" s="193" t="s">
        <v>164</v>
      </c>
    </row>
    <row r="232" spans="1:65" s="191" customFormat="1" x14ac:dyDescent="0.2">
      <c r="B232" s="192"/>
      <c r="D232" s="185" t="s">
        <v>175</v>
      </c>
      <c r="E232" s="193" t="s">
        <v>1</v>
      </c>
      <c r="F232" s="194" t="s">
        <v>371</v>
      </c>
      <c r="H232" s="193" t="s">
        <v>1</v>
      </c>
      <c r="I232" s="228"/>
      <c r="L232" s="192"/>
      <c r="M232" s="195"/>
      <c r="N232" s="196"/>
      <c r="O232" s="196"/>
      <c r="P232" s="196"/>
      <c r="Q232" s="196"/>
      <c r="R232" s="196"/>
      <c r="S232" s="196"/>
      <c r="T232" s="197"/>
      <c r="AT232" s="193" t="s">
        <v>175</v>
      </c>
      <c r="AU232" s="193" t="s">
        <v>87</v>
      </c>
      <c r="AV232" s="191" t="s">
        <v>85</v>
      </c>
      <c r="AW232" s="191" t="s">
        <v>33</v>
      </c>
      <c r="AX232" s="191" t="s">
        <v>78</v>
      </c>
      <c r="AY232" s="193" t="s">
        <v>164</v>
      </c>
    </row>
    <row r="233" spans="1:65" s="198" customFormat="1" x14ac:dyDescent="0.2">
      <c r="B233" s="199"/>
      <c r="D233" s="185" t="s">
        <v>175</v>
      </c>
      <c r="E233" s="200" t="s">
        <v>1</v>
      </c>
      <c r="F233" s="201" t="s">
        <v>372</v>
      </c>
      <c r="H233" s="202">
        <v>0.40200000000000002</v>
      </c>
      <c r="I233" s="229"/>
      <c r="L233" s="199"/>
      <c r="M233" s="203"/>
      <c r="N233" s="204"/>
      <c r="O233" s="204"/>
      <c r="P233" s="204"/>
      <c r="Q233" s="204"/>
      <c r="R233" s="204"/>
      <c r="S233" s="204"/>
      <c r="T233" s="205"/>
      <c r="AT233" s="200" t="s">
        <v>175</v>
      </c>
      <c r="AU233" s="200" t="s">
        <v>87</v>
      </c>
      <c r="AV233" s="198" t="s">
        <v>87</v>
      </c>
      <c r="AW233" s="198" t="s">
        <v>33</v>
      </c>
      <c r="AX233" s="198" t="s">
        <v>78</v>
      </c>
      <c r="AY233" s="200" t="s">
        <v>164</v>
      </c>
    </row>
    <row r="234" spans="1:65" s="206" customFormat="1" x14ac:dyDescent="0.2">
      <c r="B234" s="207"/>
      <c r="D234" s="185" t="s">
        <v>175</v>
      </c>
      <c r="E234" s="208" t="s">
        <v>1</v>
      </c>
      <c r="F234" s="209" t="s">
        <v>233</v>
      </c>
      <c r="H234" s="210">
        <v>8.2919999999999998</v>
      </c>
      <c r="I234" s="230"/>
      <c r="L234" s="207"/>
      <c r="M234" s="211"/>
      <c r="N234" s="212"/>
      <c r="O234" s="212"/>
      <c r="P234" s="212"/>
      <c r="Q234" s="212"/>
      <c r="R234" s="212"/>
      <c r="S234" s="212"/>
      <c r="T234" s="213"/>
      <c r="AT234" s="208" t="s">
        <v>175</v>
      </c>
      <c r="AU234" s="208" t="s">
        <v>87</v>
      </c>
      <c r="AV234" s="206" t="s">
        <v>171</v>
      </c>
      <c r="AW234" s="206" t="s">
        <v>33</v>
      </c>
      <c r="AX234" s="206" t="s">
        <v>85</v>
      </c>
      <c r="AY234" s="208" t="s">
        <v>164</v>
      </c>
    </row>
    <row r="235" spans="1:65" s="97" customFormat="1" ht="33" customHeight="1" x14ac:dyDescent="0.2">
      <c r="A235" s="95"/>
      <c r="B235" s="94"/>
      <c r="C235" s="173" t="s">
        <v>340</v>
      </c>
      <c r="D235" s="173" t="s">
        <v>166</v>
      </c>
      <c r="E235" s="174" t="s">
        <v>374</v>
      </c>
      <c r="F235" s="175" t="s">
        <v>375</v>
      </c>
      <c r="G235" s="176" t="s">
        <v>215</v>
      </c>
      <c r="H235" s="177">
        <v>7.4429999999999996</v>
      </c>
      <c r="I235" s="73"/>
      <c r="J235" s="178">
        <f>ROUND(I235*H235,2)</f>
        <v>0</v>
      </c>
      <c r="K235" s="175" t="s">
        <v>170</v>
      </c>
      <c r="L235" s="94"/>
      <c r="M235" s="179" t="s">
        <v>1</v>
      </c>
      <c r="N235" s="180" t="s">
        <v>43</v>
      </c>
      <c r="O235" s="181">
        <v>1.381</v>
      </c>
      <c r="P235" s="181">
        <f>O235*H235</f>
        <v>10.278782999999999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95"/>
      <c r="V235" s="95"/>
      <c r="W235" s="95"/>
      <c r="X235" s="95"/>
      <c r="Y235" s="95"/>
      <c r="Z235" s="95"/>
      <c r="AA235" s="95"/>
      <c r="AB235" s="95"/>
      <c r="AC235" s="95"/>
      <c r="AD235" s="95"/>
      <c r="AE235" s="95"/>
      <c r="AR235" s="183" t="s">
        <v>171</v>
      </c>
      <c r="AT235" s="183" t="s">
        <v>166</v>
      </c>
      <c r="AU235" s="183" t="s">
        <v>87</v>
      </c>
      <c r="AY235" s="87" t="s">
        <v>164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87" t="s">
        <v>85</v>
      </c>
      <c r="BK235" s="184">
        <f>ROUND(I235*H235,2)</f>
        <v>0</v>
      </c>
      <c r="BL235" s="87" t="s">
        <v>171</v>
      </c>
      <c r="BM235" s="183" t="s">
        <v>1575</v>
      </c>
    </row>
    <row r="236" spans="1:65" s="191" customFormat="1" x14ac:dyDescent="0.2">
      <c r="B236" s="192"/>
      <c r="D236" s="185" t="s">
        <v>175</v>
      </c>
      <c r="E236" s="193" t="s">
        <v>1</v>
      </c>
      <c r="F236" s="194" t="s">
        <v>909</v>
      </c>
      <c r="H236" s="193" t="s">
        <v>1</v>
      </c>
      <c r="I236" s="228"/>
      <c r="L236" s="192"/>
      <c r="M236" s="195"/>
      <c r="N236" s="196"/>
      <c r="O236" s="196"/>
      <c r="P236" s="196"/>
      <c r="Q236" s="196"/>
      <c r="R236" s="196"/>
      <c r="S236" s="196"/>
      <c r="T236" s="197"/>
      <c r="AT236" s="193" t="s">
        <v>175</v>
      </c>
      <c r="AU236" s="193" t="s">
        <v>87</v>
      </c>
      <c r="AV236" s="191" t="s">
        <v>85</v>
      </c>
      <c r="AW236" s="191" t="s">
        <v>33</v>
      </c>
      <c r="AX236" s="191" t="s">
        <v>78</v>
      </c>
      <c r="AY236" s="193" t="s">
        <v>164</v>
      </c>
    </row>
    <row r="237" spans="1:65" s="198" customFormat="1" x14ac:dyDescent="0.2">
      <c r="B237" s="199"/>
      <c r="D237" s="185" t="s">
        <v>175</v>
      </c>
      <c r="E237" s="200" t="s">
        <v>1</v>
      </c>
      <c r="F237" s="201" t="s">
        <v>1576</v>
      </c>
      <c r="H237" s="202">
        <v>7.4429999999999996</v>
      </c>
      <c r="I237" s="229"/>
      <c r="L237" s="199"/>
      <c r="M237" s="203"/>
      <c r="N237" s="204"/>
      <c r="O237" s="204"/>
      <c r="P237" s="204"/>
      <c r="Q237" s="204"/>
      <c r="R237" s="204"/>
      <c r="S237" s="204"/>
      <c r="T237" s="205"/>
      <c r="AT237" s="200" t="s">
        <v>175</v>
      </c>
      <c r="AU237" s="200" t="s">
        <v>87</v>
      </c>
      <c r="AV237" s="198" t="s">
        <v>87</v>
      </c>
      <c r="AW237" s="198" t="s">
        <v>33</v>
      </c>
      <c r="AX237" s="198" t="s">
        <v>85</v>
      </c>
      <c r="AY237" s="200" t="s">
        <v>164</v>
      </c>
    </row>
    <row r="238" spans="1:65" s="160" customFormat="1" ht="22.9" customHeight="1" x14ac:dyDescent="0.2">
      <c r="B238" s="161"/>
      <c r="D238" s="162" t="s">
        <v>77</v>
      </c>
      <c r="E238" s="171" t="s">
        <v>196</v>
      </c>
      <c r="F238" s="171" t="s">
        <v>378</v>
      </c>
      <c r="I238" s="231"/>
      <c r="J238" s="172">
        <f>BK238</f>
        <v>0</v>
      </c>
      <c r="L238" s="161"/>
      <c r="M238" s="165"/>
      <c r="N238" s="166"/>
      <c r="O238" s="166"/>
      <c r="P238" s="167">
        <f>SUM(P239:P249)</f>
        <v>7.1174999999999997</v>
      </c>
      <c r="Q238" s="166"/>
      <c r="R238" s="167">
        <f>SUM(R239:R249)</f>
        <v>0</v>
      </c>
      <c r="S238" s="166"/>
      <c r="T238" s="168">
        <f>SUM(T239:T249)</f>
        <v>0</v>
      </c>
      <c r="AR238" s="162" t="s">
        <v>85</v>
      </c>
      <c r="AT238" s="169" t="s">
        <v>77</v>
      </c>
      <c r="AU238" s="169" t="s">
        <v>85</v>
      </c>
      <c r="AY238" s="162" t="s">
        <v>164</v>
      </c>
      <c r="BK238" s="170">
        <f>SUM(BK239:BK249)</f>
        <v>0</v>
      </c>
    </row>
    <row r="239" spans="1:65" s="97" customFormat="1" ht="21.75" customHeight="1" x14ac:dyDescent="0.2">
      <c r="A239" s="95"/>
      <c r="B239" s="94"/>
      <c r="C239" s="173" t="s">
        <v>346</v>
      </c>
      <c r="D239" s="173" t="s">
        <v>166</v>
      </c>
      <c r="E239" s="174" t="s">
        <v>380</v>
      </c>
      <c r="F239" s="175" t="s">
        <v>381</v>
      </c>
      <c r="G239" s="176" t="s">
        <v>169</v>
      </c>
      <c r="H239" s="177">
        <v>81.25</v>
      </c>
      <c r="I239" s="73"/>
      <c r="J239" s="178">
        <f>ROUND(I239*H239,2)</f>
        <v>0</v>
      </c>
      <c r="K239" s="175" t="s">
        <v>170</v>
      </c>
      <c r="L239" s="94"/>
      <c r="M239" s="179" t="s">
        <v>1</v>
      </c>
      <c r="N239" s="180" t="s">
        <v>43</v>
      </c>
      <c r="O239" s="181">
        <v>2.3E-2</v>
      </c>
      <c r="P239" s="181">
        <f>O239*H239</f>
        <v>1.8687499999999999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95"/>
      <c r="V239" s="95"/>
      <c r="W239" s="95"/>
      <c r="X239" s="95"/>
      <c r="Y239" s="95"/>
      <c r="Z239" s="95"/>
      <c r="AA239" s="95"/>
      <c r="AB239" s="95"/>
      <c r="AC239" s="95"/>
      <c r="AD239" s="95"/>
      <c r="AE239" s="95"/>
      <c r="AR239" s="183" t="s">
        <v>171</v>
      </c>
      <c r="AT239" s="183" t="s">
        <v>166</v>
      </c>
      <c r="AU239" s="183" t="s">
        <v>87</v>
      </c>
      <c r="AY239" s="87" t="s">
        <v>164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87" t="s">
        <v>85</v>
      </c>
      <c r="BK239" s="184">
        <f>ROUND(I239*H239,2)</f>
        <v>0</v>
      </c>
      <c r="BL239" s="87" t="s">
        <v>171</v>
      </c>
      <c r="BM239" s="183" t="s">
        <v>1577</v>
      </c>
    </row>
    <row r="240" spans="1:65" s="191" customFormat="1" x14ac:dyDescent="0.2">
      <c r="B240" s="192"/>
      <c r="D240" s="185" t="s">
        <v>175</v>
      </c>
      <c r="E240" s="193" t="s">
        <v>1</v>
      </c>
      <c r="F240" s="194" t="s">
        <v>383</v>
      </c>
      <c r="H240" s="193" t="s">
        <v>1</v>
      </c>
      <c r="I240" s="228"/>
      <c r="L240" s="192"/>
      <c r="M240" s="195"/>
      <c r="N240" s="196"/>
      <c r="O240" s="196"/>
      <c r="P240" s="196"/>
      <c r="Q240" s="196"/>
      <c r="R240" s="196"/>
      <c r="S240" s="196"/>
      <c r="T240" s="197"/>
      <c r="AT240" s="193" t="s">
        <v>175</v>
      </c>
      <c r="AU240" s="193" t="s">
        <v>87</v>
      </c>
      <c r="AV240" s="191" t="s">
        <v>85</v>
      </c>
      <c r="AW240" s="191" t="s">
        <v>33</v>
      </c>
      <c r="AX240" s="191" t="s">
        <v>78</v>
      </c>
      <c r="AY240" s="193" t="s">
        <v>164</v>
      </c>
    </row>
    <row r="241" spans="1:65" s="198" customFormat="1" x14ac:dyDescent="0.2">
      <c r="B241" s="199"/>
      <c r="D241" s="185" t="s">
        <v>175</v>
      </c>
      <c r="E241" s="200" t="s">
        <v>1</v>
      </c>
      <c r="F241" s="201" t="s">
        <v>1578</v>
      </c>
      <c r="H241" s="202">
        <v>81.25</v>
      </c>
      <c r="I241" s="229"/>
      <c r="L241" s="199"/>
      <c r="M241" s="203"/>
      <c r="N241" s="204"/>
      <c r="O241" s="204"/>
      <c r="P241" s="204"/>
      <c r="Q241" s="204"/>
      <c r="R241" s="204"/>
      <c r="S241" s="204"/>
      <c r="T241" s="205"/>
      <c r="AT241" s="200" t="s">
        <v>175</v>
      </c>
      <c r="AU241" s="200" t="s">
        <v>87</v>
      </c>
      <c r="AV241" s="198" t="s">
        <v>87</v>
      </c>
      <c r="AW241" s="198" t="s">
        <v>33</v>
      </c>
      <c r="AX241" s="198" t="s">
        <v>85</v>
      </c>
      <c r="AY241" s="200" t="s">
        <v>164</v>
      </c>
    </row>
    <row r="242" spans="1:65" s="97" customFormat="1" ht="21.75" customHeight="1" x14ac:dyDescent="0.2">
      <c r="A242" s="95"/>
      <c r="B242" s="94"/>
      <c r="C242" s="173" t="s">
        <v>353</v>
      </c>
      <c r="D242" s="173" t="s">
        <v>166</v>
      </c>
      <c r="E242" s="174" t="s">
        <v>386</v>
      </c>
      <c r="F242" s="175" t="s">
        <v>387</v>
      </c>
      <c r="G242" s="176" t="s">
        <v>169</v>
      </c>
      <c r="H242" s="177">
        <v>81.25</v>
      </c>
      <c r="I242" s="73"/>
      <c r="J242" s="178">
        <f>ROUND(I242*H242,2)</f>
        <v>0</v>
      </c>
      <c r="K242" s="175" t="s">
        <v>170</v>
      </c>
      <c r="L242" s="94"/>
      <c r="M242" s="179" t="s">
        <v>1</v>
      </c>
      <c r="N242" s="180" t="s">
        <v>43</v>
      </c>
      <c r="O242" s="181">
        <v>3.1E-2</v>
      </c>
      <c r="P242" s="181">
        <f>O242*H242</f>
        <v>2.5187499999999998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95"/>
      <c r="V242" s="95"/>
      <c r="W242" s="95"/>
      <c r="X242" s="95"/>
      <c r="Y242" s="95"/>
      <c r="Z242" s="95"/>
      <c r="AA242" s="95"/>
      <c r="AB242" s="95"/>
      <c r="AC242" s="95"/>
      <c r="AD242" s="95"/>
      <c r="AE242" s="95"/>
      <c r="AR242" s="183" t="s">
        <v>171</v>
      </c>
      <c r="AT242" s="183" t="s">
        <v>166</v>
      </c>
      <c r="AU242" s="183" t="s">
        <v>87</v>
      </c>
      <c r="AY242" s="87" t="s">
        <v>164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87" t="s">
        <v>85</v>
      </c>
      <c r="BK242" s="184">
        <f>ROUND(I242*H242,2)</f>
        <v>0</v>
      </c>
      <c r="BL242" s="87" t="s">
        <v>171</v>
      </c>
      <c r="BM242" s="183" t="s">
        <v>1579</v>
      </c>
    </row>
    <row r="243" spans="1:65" s="191" customFormat="1" x14ac:dyDescent="0.2">
      <c r="B243" s="192"/>
      <c r="D243" s="185" t="s">
        <v>175</v>
      </c>
      <c r="E243" s="193" t="s">
        <v>1</v>
      </c>
      <c r="F243" s="194" t="s">
        <v>389</v>
      </c>
      <c r="H243" s="193" t="s">
        <v>1</v>
      </c>
      <c r="I243" s="228"/>
      <c r="L243" s="192"/>
      <c r="M243" s="195"/>
      <c r="N243" s="196"/>
      <c r="O243" s="196"/>
      <c r="P243" s="196"/>
      <c r="Q243" s="196"/>
      <c r="R243" s="196"/>
      <c r="S243" s="196"/>
      <c r="T243" s="197"/>
      <c r="AT243" s="193" t="s">
        <v>175</v>
      </c>
      <c r="AU243" s="193" t="s">
        <v>87</v>
      </c>
      <c r="AV243" s="191" t="s">
        <v>85</v>
      </c>
      <c r="AW243" s="191" t="s">
        <v>33</v>
      </c>
      <c r="AX243" s="191" t="s">
        <v>78</v>
      </c>
      <c r="AY243" s="193" t="s">
        <v>164</v>
      </c>
    </row>
    <row r="244" spans="1:65" s="191" customFormat="1" x14ac:dyDescent="0.2">
      <c r="B244" s="192"/>
      <c r="D244" s="185" t="s">
        <v>175</v>
      </c>
      <c r="E244" s="193" t="s">
        <v>1</v>
      </c>
      <c r="F244" s="194" t="s">
        <v>390</v>
      </c>
      <c r="H244" s="193" t="s">
        <v>1</v>
      </c>
      <c r="I244" s="228"/>
      <c r="L244" s="192"/>
      <c r="M244" s="195"/>
      <c r="N244" s="196"/>
      <c r="O244" s="196"/>
      <c r="P244" s="196"/>
      <c r="Q244" s="196"/>
      <c r="R244" s="196"/>
      <c r="S244" s="196"/>
      <c r="T244" s="197"/>
      <c r="AT244" s="193" t="s">
        <v>175</v>
      </c>
      <c r="AU244" s="193" t="s">
        <v>87</v>
      </c>
      <c r="AV244" s="191" t="s">
        <v>85</v>
      </c>
      <c r="AW244" s="191" t="s">
        <v>33</v>
      </c>
      <c r="AX244" s="191" t="s">
        <v>78</v>
      </c>
      <c r="AY244" s="193" t="s">
        <v>164</v>
      </c>
    </row>
    <row r="245" spans="1:65" s="198" customFormat="1" x14ac:dyDescent="0.2">
      <c r="B245" s="199"/>
      <c r="D245" s="185" t="s">
        <v>175</v>
      </c>
      <c r="E245" s="200" t="s">
        <v>1</v>
      </c>
      <c r="F245" s="201" t="s">
        <v>1578</v>
      </c>
      <c r="H245" s="202">
        <v>81.25</v>
      </c>
      <c r="I245" s="229"/>
      <c r="L245" s="199"/>
      <c r="M245" s="203"/>
      <c r="N245" s="204"/>
      <c r="O245" s="204"/>
      <c r="P245" s="204"/>
      <c r="Q245" s="204"/>
      <c r="R245" s="204"/>
      <c r="S245" s="204"/>
      <c r="T245" s="205"/>
      <c r="AT245" s="200" t="s">
        <v>175</v>
      </c>
      <c r="AU245" s="200" t="s">
        <v>87</v>
      </c>
      <c r="AV245" s="198" t="s">
        <v>87</v>
      </c>
      <c r="AW245" s="198" t="s">
        <v>33</v>
      </c>
      <c r="AX245" s="198" t="s">
        <v>85</v>
      </c>
      <c r="AY245" s="200" t="s">
        <v>164</v>
      </c>
    </row>
    <row r="246" spans="1:65" s="97" customFormat="1" ht="21.75" customHeight="1" x14ac:dyDescent="0.2">
      <c r="A246" s="95"/>
      <c r="B246" s="94"/>
      <c r="C246" s="173" t="s">
        <v>357</v>
      </c>
      <c r="D246" s="173" t="s">
        <v>166</v>
      </c>
      <c r="E246" s="174" t="s">
        <v>392</v>
      </c>
      <c r="F246" s="175" t="s">
        <v>393</v>
      </c>
      <c r="G246" s="176" t="s">
        <v>169</v>
      </c>
      <c r="H246" s="177">
        <v>113.75</v>
      </c>
      <c r="I246" s="73"/>
      <c r="J246" s="178">
        <f>ROUND(I246*H246,2)</f>
        <v>0</v>
      </c>
      <c r="K246" s="175" t="s">
        <v>1</v>
      </c>
      <c r="L246" s="94"/>
      <c r="M246" s="179" t="s">
        <v>1</v>
      </c>
      <c r="N246" s="180" t="s">
        <v>43</v>
      </c>
      <c r="O246" s="181">
        <v>2.4E-2</v>
      </c>
      <c r="P246" s="181">
        <f>O246*H246</f>
        <v>2.73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95"/>
      <c r="V246" s="95"/>
      <c r="W246" s="95"/>
      <c r="X246" s="95"/>
      <c r="Y246" s="95"/>
      <c r="Z246" s="95"/>
      <c r="AA246" s="95"/>
      <c r="AB246" s="95"/>
      <c r="AC246" s="95"/>
      <c r="AD246" s="95"/>
      <c r="AE246" s="95"/>
      <c r="AR246" s="183" t="s">
        <v>171</v>
      </c>
      <c r="AT246" s="183" t="s">
        <v>166</v>
      </c>
      <c r="AU246" s="183" t="s">
        <v>87</v>
      </c>
      <c r="AY246" s="87" t="s">
        <v>164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87" t="s">
        <v>85</v>
      </c>
      <c r="BK246" s="184">
        <f>ROUND(I246*H246,2)</f>
        <v>0</v>
      </c>
      <c r="BL246" s="87" t="s">
        <v>171</v>
      </c>
      <c r="BM246" s="183" t="s">
        <v>1580</v>
      </c>
    </row>
    <row r="247" spans="1:65" s="191" customFormat="1" x14ac:dyDescent="0.2">
      <c r="B247" s="192"/>
      <c r="D247" s="185" t="s">
        <v>175</v>
      </c>
      <c r="E247" s="193" t="s">
        <v>1</v>
      </c>
      <c r="F247" s="194" t="s">
        <v>383</v>
      </c>
      <c r="H247" s="193" t="s">
        <v>1</v>
      </c>
      <c r="I247" s="228"/>
      <c r="L247" s="192"/>
      <c r="M247" s="195"/>
      <c r="N247" s="196"/>
      <c r="O247" s="196"/>
      <c r="P247" s="196"/>
      <c r="Q247" s="196"/>
      <c r="R247" s="196"/>
      <c r="S247" s="196"/>
      <c r="T247" s="197"/>
      <c r="AT247" s="193" t="s">
        <v>175</v>
      </c>
      <c r="AU247" s="193" t="s">
        <v>87</v>
      </c>
      <c r="AV247" s="191" t="s">
        <v>85</v>
      </c>
      <c r="AW247" s="191" t="s">
        <v>33</v>
      </c>
      <c r="AX247" s="191" t="s">
        <v>78</v>
      </c>
      <c r="AY247" s="193" t="s">
        <v>164</v>
      </c>
    </row>
    <row r="248" spans="1:65" s="191" customFormat="1" ht="22.5" x14ac:dyDescent="0.2">
      <c r="B248" s="192"/>
      <c r="D248" s="185" t="s">
        <v>175</v>
      </c>
      <c r="E248" s="193" t="s">
        <v>1</v>
      </c>
      <c r="F248" s="194" t="s">
        <v>395</v>
      </c>
      <c r="H248" s="193" t="s">
        <v>1</v>
      </c>
      <c r="I248" s="228"/>
      <c r="L248" s="192"/>
      <c r="M248" s="195"/>
      <c r="N248" s="196"/>
      <c r="O248" s="196"/>
      <c r="P248" s="196"/>
      <c r="Q248" s="196"/>
      <c r="R248" s="196"/>
      <c r="S248" s="196"/>
      <c r="T248" s="197"/>
      <c r="AT248" s="193" t="s">
        <v>175</v>
      </c>
      <c r="AU248" s="193" t="s">
        <v>87</v>
      </c>
      <c r="AV248" s="191" t="s">
        <v>85</v>
      </c>
      <c r="AW248" s="191" t="s">
        <v>33</v>
      </c>
      <c r="AX248" s="191" t="s">
        <v>78</v>
      </c>
      <c r="AY248" s="193" t="s">
        <v>164</v>
      </c>
    </row>
    <row r="249" spans="1:65" s="198" customFormat="1" x14ac:dyDescent="0.2">
      <c r="B249" s="199"/>
      <c r="D249" s="185" t="s">
        <v>175</v>
      </c>
      <c r="E249" s="200" t="s">
        <v>1</v>
      </c>
      <c r="F249" s="201" t="s">
        <v>1581</v>
      </c>
      <c r="H249" s="202">
        <v>113.75</v>
      </c>
      <c r="I249" s="229"/>
      <c r="L249" s="199"/>
      <c r="M249" s="203"/>
      <c r="N249" s="204"/>
      <c r="O249" s="204"/>
      <c r="P249" s="204"/>
      <c r="Q249" s="204"/>
      <c r="R249" s="204"/>
      <c r="S249" s="204"/>
      <c r="T249" s="205"/>
      <c r="AT249" s="200" t="s">
        <v>175</v>
      </c>
      <c r="AU249" s="200" t="s">
        <v>87</v>
      </c>
      <c r="AV249" s="198" t="s">
        <v>87</v>
      </c>
      <c r="AW249" s="198" t="s">
        <v>33</v>
      </c>
      <c r="AX249" s="198" t="s">
        <v>85</v>
      </c>
      <c r="AY249" s="200" t="s">
        <v>164</v>
      </c>
    </row>
    <row r="250" spans="1:65" s="160" customFormat="1" ht="22.9" customHeight="1" x14ac:dyDescent="0.2">
      <c r="B250" s="161"/>
      <c r="D250" s="162" t="s">
        <v>77</v>
      </c>
      <c r="E250" s="171" t="s">
        <v>212</v>
      </c>
      <c r="F250" s="171" t="s">
        <v>397</v>
      </c>
      <c r="I250" s="231"/>
      <c r="J250" s="172">
        <f>BK250</f>
        <v>0</v>
      </c>
      <c r="L250" s="161"/>
      <c r="M250" s="165"/>
      <c r="N250" s="166"/>
      <c r="O250" s="166"/>
      <c r="P250" s="167">
        <f>SUM(P251:P305)</f>
        <v>81.70102</v>
      </c>
      <c r="Q250" s="166"/>
      <c r="R250" s="167">
        <f>SUM(R251:R305)</f>
        <v>15.9449016</v>
      </c>
      <c r="S250" s="166"/>
      <c r="T250" s="168">
        <f>SUM(T251:T305)</f>
        <v>0.2</v>
      </c>
      <c r="AR250" s="162" t="s">
        <v>85</v>
      </c>
      <c r="AT250" s="169" t="s">
        <v>77</v>
      </c>
      <c r="AU250" s="169" t="s">
        <v>85</v>
      </c>
      <c r="AY250" s="162" t="s">
        <v>164</v>
      </c>
      <c r="BK250" s="170">
        <f>SUM(BK251:BK305)</f>
        <v>0</v>
      </c>
    </row>
    <row r="251" spans="1:65" s="97" customFormat="1" ht="33" customHeight="1" x14ac:dyDescent="0.2">
      <c r="A251" s="95"/>
      <c r="B251" s="94"/>
      <c r="C251" s="173" t="s">
        <v>361</v>
      </c>
      <c r="D251" s="173" t="s">
        <v>166</v>
      </c>
      <c r="E251" s="174" t="s">
        <v>404</v>
      </c>
      <c r="F251" s="175" t="s">
        <v>405</v>
      </c>
      <c r="G251" s="176" t="s">
        <v>187</v>
      </c>
      <c r="H251" s="177">
        <v>6</v>
      </c>
      <c r="I251" s="73"/>
      <c r="J251" s="178">
        <f>ROUND(I251*H251,2)</f>
        <v>0</v>
      </c>
      <c r="K251" s="175" t="s">
        <v>170</v>
      </c>
      <c r="L251" s="94"/>
      <c r="M251" s="179" t="s">
        <v>1</v>
      </c>
      <c r="N251" s="180" t="s">
        <v>43</v>
      </c>
      <c r="O251" s="181">
        <v>0.28299999999999997</v>
      </c>
      <c r="P251" s="181">
        <f>O251*H251</f>
        <v>1.698</v>
      </c>
      <c r="Q251" s="181">
        <v>3.0000000000000001E-5</v>
      </c>
      <c r="R251" s="181">
        <f>Q251*H251</f>
        <v>1.8000000000000001E-4</v>
      </c>
      <c r="S251" s="181">
        <v>0</v>
      </c>
      <c r="T251" s="182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3" t="s">
        <v>171</v>
      </c>
      <c r="AT251" s="183" t="s">
        <v>166</v>
      </c>
      <c r="AU251" s="183" t="s">
        <v>87</v>
      </c>
      <c r="AY251" s="87" t="s">
        <v>164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87" t="s">
        <v>85</v>
      </c>
      <c r="BK251" s="184">
        <f>ROUND(I251*H251,2)</f>
        <v>0</v>
      </c>
      <c r="BL251" s="87" t="s">
        <v>171</v>
      </c>
      <c r="BM251" s="183" t="s">
        <v>1582</v>
      </c>
    </row>
    <row r="252" spans="1:65" s="198" customFormat="1" x14ac:dyDescent="0.2">
      <c r="B252" s="199"/>
      <c r="D252" s="185" t="s">
        <v>175</v>
      </c>
      <c r="E252" s="200" t="s">
        <v>1</v>
      </c>
      <c r="F252" s="201" t="s">
        <v>1583</v>
      </c>
      <c r="H252" s="202">
        <v>6</v>
      </c>
      <c r="I252" s="229"/>
      <c r="L252" s="199"/>
      <c r="M252" s="203"/>
      <c r="N252" s="204"/>
      <c r="O252" s="204"/>
      <c r="P252" s="204"/>
      <c r="Q252" s="204"/>
      <c r="R252" s="204"/>
      <c r="S252" s="204"/>
      <c r="T252" s="205"/>
      <c r="AT252" s="200" t="s">
        <v>175</v>
      </c>
      <c r="AU252" s="200" t="s">
        <v>87</v>
      </c>
      <c r="AV252" s="198" t="s">
        <v>87</v>
      </c>
      <c r="AW252" s="198" t="s">
        <v>33</v>
      </c>
      <c r="AX252" s="198" t="s">
        <v>85</v>
      </c>
      <c r="AY252" s="200" t="s">
        <v>164</v>
      </c>
    </row>
    <row r="253" spans="1:65" s="97" customFormat="1" ht="21.75" customHeight="1" x14ac:dyDescent="0.2">
      <c r="A253" s="95"/>
      <c r="B253" s="94"/>
      <c r="C253" s="214" t="s">
        <v>365</v>
      </c>
      <c r="D253" s="214" t="s">
        <v>278</v>
      </c>
      <c r="E253" s="215" t="s">
        <v>409</v>
      </c>
      <c r="F253" s="216" t="s">
        <v>410</v>
      </c>
      <c r="G253" s="217" t="s">
        <v>187</v>
      </c>
      <c r="H253" s="218">
        <v>6</v>
      </c>
      <c r="I253" s="74"/>
      <c r="J253" s="219">
        <f>ROUND(I253*H253,2)</f>
        <v>0</v>
      </c>
      <c r="K253" s="216" t="s">
        <v>170</v>
      </c>
      <c r="L253" s="220"/>
      <c r="M253" s="221" t="s">
        <v>1</v>
      </c>
      <c r="N253" s="222" t="s">
        <v>43</v>
      </c>
      <c r="O253" s="181">
        <v>0</v>
      </c>
      <c r="P253" s="181">
        <f>O253*H253</f>
        <v>0</v>
      </c>
      <c r="Q253" s="181">
        <v>2.4E-2</v>
      </c>
      <c r="R253" s="181">
        <f>Q253*H253</f>
        <v>0.14400000000000002</v>
      </c>
      <c r="S253" s="181">
        <v>0</v>
      </c>
      <c r="T253" s="182">
        <f>S253*H253</f>
        <v>0</v>
      </c>
      <c r="U253" s="95"/>
      <c r="V253" s="95"/>
      <c r="W253" s="95"/>
      <c r="X253" s="95"/>
      <c r="Y253" s="95"/>
      <c r="Z253" s="95"/>
      <c r="AA253" s="95"/>
      <c r="AB253" s="95"/>
      <c r="AC253" s="95"/>
      <c r="AD253" s="95"/>
      <c r="AE253" s="95"/>
      <c r="AR253" s="183" t="s">
        <v>212</v>
      </c>
      <c r="AT253" s="183" t="s">
        <v>278</v>
      </c>
      <c r="AU253" s="183" t="s">
        <v>87</v>
      </c>
      <c r="AY253" s="87" t="s">
        <v>164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87" t="s">
        <v>85</v>
      </c>
      <c r="BK253" s="184">
        <f>ROUND(I253*H253,2)</f>
        <v>0</v>
      </c>
      <c r="BL253" s="87" t="s">
        <v>171</v>
      </c>
      <c r="BM253" s="183" t="s">
        <v>1584</v>
      </c>
    </row>
    <row r="254" spans="1:65" s="97" customFormat="1" ht="55.5" customHeight="1" x14ac:dyDescent="0.2">
      <c r="A254" s="95"/>
      <c r="B254" s="94"/>
      <c r="C254" s="173" t="s">
        <v>373</v>
      </c>
      <c r="D254" s="173" t="s">
        <v>166</v>
      </c>
      <c r="E254" s="174" t="s">
        <v>413</v>
      </c>
      <c r="F254" s="175" t="s">
        <v>1585</v>
      </c>
      <c r="G254" s="176" t="s">
        <v>349</v>
      </c>
      <c r="H254" s="177">
        <v>3</v>
      </c>
      <c r="I254" s="73"/>
      <c r="J254" s="178">
        <f>ROUND(I254*H254,2)</f>
        <v>0</v>
      </c>
      <c r="K254" s="175" t="s">
        <v>170</v>
      </c>
      <c r="L254" s="94"/>
      <c r="M254" s="179" t="s">
        <v>1</v>
      </c>
      <c r="N254" s="180" t="s">
        <v>43</v>
      </c>
      <c r="O254" s="181">
        <v>3.6999999999999998E-2</v>
      </c>
      <c r="P254" s="181">
        <f>O254*H254</f>
        <v>0.11099999999999999</v>
      </c>
      <c r="Q254" s="181">
        <v>8.4999999999999995E-4</v>
      </c>
      <c r="R254" s="181">
        <f>Q254*H254</f>
        <v>2.5499999999999997E-3</v>
      </c>
      <c r="S254" s="181">
        <v>0</v>
      </c>
      <c r="T254" s="182">
        <f>S254*H254</f>
        <v>0</v>
      </c>
      <c r="U254" s="95"/>
      <c r="V254" s="95"/>
      <c r="W254" s="95"/>
      <c r="X254" s="95"/>
      <c r="Y254" s="95"/>
      <c r="Z254" s="95"/>
      <c r="AA254" s="95"/>
      <c r="AB254" s="95"/>
      <c r="AC254" s="95"/>
      <c r="AD254" s="95"/>
      <c r="AE254" s="95"/>
      <c r="AR254" s="183" t="s">
        <v>171</v>
      </c>
      <c r="AT254" s="183" t="s">
        <v>166</v>
      </c>
      <c r="AU254" s="183" t="s">
        <v>87</v>
      </c>
      <c r="AY254" s="87" t="s">
        <v>164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87" t="s">
        <v>85</v>
      </c>
      <c r="BK254" s="184">
        <f>ROUND(I254*H254,2)</f>
        <v>0</v>
      </c>
      <c r="BL254" s="87" t="s">
        <v>171</v>
      </c>
      <c r="BM254" s="183" t="s">
        <v>1586</v>
      </c>
    </row>
    <row r="255" spans="1:65" s="191" customFormat="1" x14ac:dyDescent="0.2">
      <c r="B255" s="192"/>
      <c r="D255" s="185" t="s">
        <v>175</v>
      </c>
      <c r="E255" s="193" t="s">
        <v>1</v>
      </c>
      <c r="F255" s="194" t="s">
        <v>416</v>
      </c>
      <c r="H255" s="193" t="s">
        <v>1</v>
      </c>
      <c r="I255" s="228"/>
      <c r="L255" s="192"/>
      <c r="M255" s="195"/>
      <c r="N255" s="196"/>
      <c r="O255" s="196"/>
      <c r="P255" s="196"/>
      <c r="Q255" s="196"/>
      <c r="R255" s="196"/>
      <c r="S255" s="196"/>
      <c r="T255" s="197"/>
      <c r="AT255" s="193" t="s">
        <v>175</v>
      </c>
      <c r="AU255" s="193" t="s">
        <v>87</v>
      </c>
      <c r="AV255" s="191" t="s">
        <v>85</v>
      </c>
      <c r="AW255" s="191" t="s">
        <v>33</v>
      </c>
      <c r="AX255" s="191" t="s">
        <v>78</v>
      </c>
      <c r="AY255" s="193" t="s">
        <v>164</v>
      </c>
    </row>
    <row r="256" spans="1:65" s="198" customFormat="1" x14ac:dyDescent="0.2">
      <c r="B256" s="199"/>
      <c r="D256" s="185" t="s">
        <v>175</v>
      </c>
      <c r="E256" s="200" t="s">
        <v>1</v>
      </c>
      <c r="F256" s="201" t="s">
        <v>184</v>
      </c>
      <c r="H256" s="202">
        <v>3</v>
      </c>
      <c r="I256" s="229"/>
      <c r="L256" s="199"/>
      <c r="M256" s="203"/>
      <c r="N256" s="204"/>
      <c r="O256" s="204"/>
      <c r="P256" s="204"/>
      <c r="Q256" s="204"/>
      <c r="R256" s="204"/>
      <c r="S256" s="204"/>
      <c r="T256" s="205"/>
      <c r="AT256" s="200" t="s">
        <v>175</v>
      </c>
      <c r="AU256" s="200" t="s">
        <v>87</v>
      </c>
      <c r="AV256" s="198" t="s">
        <v>87</v>
      </c>
      <c r="AW256" s="198" t="s">
        <v>33</v>
      </c>
      <c r="AX256" s="198" t="s">
        <v>85</v>
      </c>
      <c r="AY256" s="200" t="s">
        <v>164</v>
      </c>
    </row>
    <row r="257" spans="1:65" s="97" customFormat="1" ht="33" customHeight="1" x14ac:dyDescent="0.2">
      <c r="A257" s="95"/>
      <c r="B257" s="94"/>
      <c r="C257" s="173" t="s">
        <v>379</v>
      </c>
      <c r="D257" s="173" t="s">
        <v>166</v>
      </c>
      <c r="E257" s="174" t="s">
        <v>418</v>
      </c>
      <c r="F257" s="175" t="s">
        <v>419</v>
      </c>
      <c r="G257" s="176" t="s">
        <v>187</v>
      </c>
      <c r="H257" s="177">
        <v>62.07</v>
      </c>
      <c r="I257" s="73"/>
      <c r="J257" s="178">
        <f>ROUND(I257*H257,2)</f>
        <v>0</v>
      </c>
      <c r="K257" s="175" t="s">
        <v>170</v>
      </c>
      <c r="L257" s="94"/>
      <c r="M257" s="179" t="s">
        <v>1</v>
      </c>
      <c r="N257" s="180" t="s">
        <v>43</v>
      </c>
      <c r="O257" s="181">
        <v>0.68600000000000005</v>
      </c>
      <c r="P257" s="181">
        <f>O257*H257</f>
        <v>42.580020000000005</v>
      </c>
      <c r="Q257" s="181">
        <v>8.0000000000000007E-5</v>
      </c>
      <c r="R257" s="181">
        <f>Q257*H257</f>
        <v>4.9656000000000006E-3</v>
      </c>
      <c r="S257" s="181">
        <v>0</v>
      </c>
      <c r="T257" s="182">
        <f>S257*H257</f>
        <v>0</v>
      </c>
      <c r="U257" s="95"/>
      <c r="V257" s="95"/>
      <c r="W257" s="95"/>
      <c r="X257" s="95"/>
      <c r="Y257" s="95"/>
      <c r="Z257" s="95"/>
      <c r="AA257" s="95"/>
      <c r="AB257" s="95"/>
      <c r="AC257" s="95"/>
      <c r="AD257" s="95"/>
      <c r="AE257" s="95"/>
      <c r="AR257" s="183" t="s">
        <v>171</v>
      </c>
      <c r="AT257" s="183" t="s">
        <v>166</v>
      </c>
      <c r="AU257" s="183" t="s">
        <v>87</v>
      </c>
      <c r="AY257" s="87" t="s">
        <v>164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87" t="s">
        <v>85</v>
      </c>
      <c r="BK257" s="184">
        <f>ROUND(I257*H257,2)</f>
        <v>0</v>
      </c>
      <c r="BL257" s="87" t="s">
        <v>171</v>
      </c>
      <c r="BM257" s="183" t="s">
        <v>1587</v>
      </c>
    </row>
    <row r="258" spans="1:65" s="191" customFormat="1" x14ac:dyDescent="0.2">
      <c r="B258" s="192"/>
      <c r="D258" s="185" t="s">
        <v>175</v>
      </c>
      <c r="E258" s="193" t="s">
        <v>1</v>
      </c>
      <c r="F258" s="194" t="s">
        <v>421</v>
      </c>
      <c r="H258" s="193" t="s">
        <v>1</v>
      </c>
      <c r="I258" s="228"/>
      <c r="L258" s="192"/>
      <c r="M258" s="195"/>
      <c r="N258" s="196"/>
      <c r="O258" s="196"/>
      <c r="P258" s="196"/>
      <c r="Q258" s="196"/>
      <c r="R258" s="196"/>
      <c r="S258" s="196"/>
      <c r="T258" s="197"/>
      <c r="AT258" s="193" t="s">
        <v>175</v>
      </c>
      <c r="AU258" s="193" t="s">
        <v>87</v>
      </c>
      <c r="AV258" s="191" t="s">
        <v>85</v>
      </c>
      <c r="AW258" s="191" t="s">
        <v>33</v>
      </c>
      <c r="AX258" s="191" t="s">
        <v>78</v>
      </c>
      <c r="AY258" s="193" t="s">
        <v>164</v>
      </c>
    </row>
    <row r="259" spans="1:65" s="198" customFormat="1" x14ac:dyDescent="0.2">
      <c r="B259" s="199"/>
      <c r="D259" s="185" t="s">
        <v>175</v>
      </c>
      <c r="E259" s="200" t="s">
        <v>1</v>
      </c>
      <c r="F259" s="201" t="s">
        <v>1588</v>
      </c>
      <c r="H259" s="202">
        <v>64.069999999999993</v>
      </c>
      <c r="I259" s="229"/>
      <c r="L259" s="199"/>
      <c r="M259" s="203"/>
      <c r="N259" s="204"/>
      <c r="O259" s="204"/>
      <c r="P259" s="204"/>
      <c r="Q259" s="204"/>
      <c r="R259" s="204"/>
      <c r="S259" s="204"/>
      <c r="T259" s="205"/>
      <c r="AT259" s="200" t="s">
        <v>175</v>
      </c>
      <c r="AU259" s="200" t="s">
        <v>87</v>
      </c>
      <c r="AV259" s="198" t="s">
        <v>87</v>
      </c>
      <c r="AW259" s="198" t="s">
        <v>33</v>
      </c>
      <c r="AX259" s="198" t="s">
        <v>78</v>
      </c>
      <c r="AY259" s="200" t="s">
        <v>164</v>
      </c>
    </row>
    <row r="260" spans="1:65" s="198" customFormat="1" x14ac:dyDescent="0.2">
      <c r="B260" s="199"/>
      <c r="D260" s="185" t="s">
        <v>175</v>
      </c>
      <c r="E260" s="200" t="s">
        <v>1</v>
      </c>
      <c r="F260" s="201" t="s">
        <v>423</v>
      </c>
      <c r="H260" s="202">
        <v>-2</v>
      </c>
      <c r="I260" s="229"/>
      <c r="L260" s="199"/>
      <c r="M260" s="203"/>
      <c r="N260" s="204"/>
      <c r="O260" s="204"/>
      <c r="P260" s="204"/>
      <c r="Q260" s="204"/>
      <c r="R260" s="204"/>
      <c r="S260" s="204"/>
      <c r="T260" s="205"/>
      <c r="AT260" s="200" t="s">
        <v>175</v>
      </c>
      <c r="AU260" s="200" t="s">
        <v>87</v>
      </c>
      <c r="AV260" s="198" t="s">
        <v>87</v>
      </c>
      <c r="AW260" s="198" t="s">
        <v>33</v>
      </c>
      <c r="AX260" s="198" t="s">
        <v>78</v>
      </c>
      <c r="AY260" s="200" t="s">
        <v>164</v>
      </c>
    </row>
    <row r="261" spans="1:65" s="206" customFormat="1" x14ac:dyDescent="0.2">
      <c r="B261" s="207"/>
      <c r="D261" s="185" t="s">
        <v>175</v>
      </c>
      <c r="E261" s="208" t="s">
        <v>1</v>
      </c>
      <c r="F261" s="209" t="s">
        <v>233</v>
      </c>
      <c r="H261" s="210">
        <v>62.07</v>
      </c>
      <c r="I261" s="230"/>
      <c r="L261" s="207"/>
      <c r="M261" s="211"/>
      <c r="N261" s="212"/>
      <c r="O261" s="212"/>
      <c r="P261" s="212"/>
      <c r="Q261" s="212"/>
      <c r="R261" s="212"/>
      <c r="S261" s="212"/>
      <c r="T261" s="213"/>
      <c r="AT261" s="208" t="s">
        <v>175</v>
      </c>
      <c r="AU261" s="208" t="s">
        <v>87</v>
      </c>
      <c r="AV261" s="206" t="s">
        <v>171</v>
      </c>
      <c r="AW261" s="206" t="s">
        <v>33</v>
      </c>
      <c r="AX261" s="206" t="s">
        <v>85</v>
      </c>
      <c r="AY261" s="208" t="s">
        <v>164</v>
      </c>
    </row>
    <row r="262" spans="1:65" s="97" customFormat="1" ht="21.75" customHeight="1" x14ac:dyDescent="0.2">
      <c r="A262" s="95"/>
      <c r="B262" s="94"/>
      <c r="C262" s="214" t="s">
        <v>385</v>
      </c>
      <c r="D262" s="214" t="s">
        <v>278</v>
      </c>
      <c r="E262" s="215" t="s">
        <v>426</v>
      </c>
      <c r="F262" s="216" t="s">
        <v>427</v>
      </c>
      <c r="G262" s="217" t="s">
        <v>187</v>
      </c>
      <c r="H262" s="218">
        <v>60.27</v>
      </c>
      <c r="I262" s="74"/>
      <c r="J262" s="219">
        <f>ROUND(I262*H262,2)</f>
        <v>0</v>
      </c>
      <c r="K262" s="216" t="s">
        <v>170</v>
      </c>
      <c r="L262" s="220"/>
      <c r="M262" s="221" t="s">
        <v>1</v>
      </c>
      <c r="N262" s="222" t="s">
        <v>43</v>
      </c>
      <c r="O262" s="181">
        <v>0</v>
      </c>
      <c r="P262" s="181">
        <f>O262*H262</f>
        <v>0</v>
      </c>
      <c r="Q262" s="181">
        <v>7.1999999999999995E-2</v>
      </c>
      <c r="R262" s="181">
        <f>Q262*H262</f>
        <v>4.3394399999999997</v>
      </c>
      <c r="S262" s="181">
        <v>0</v>
      </c>
      <c r="T262" s="182">
        <f>S262*H262</f>
        <v>0</v>
      </c>
      <c r="U262" s="95"/>
      <c r="V262" s="95"/>
      <c r="W262" s="95"/>
      <c r="X262" s="95"/>
      <c r="Y262" s="95"/>
      <c r="Z262" s="95"/>
      <c r="AA262" s="95"/>
      <c r="AB262" s="95"/>
      <c r="AC262" s="95"/>
      <c r="AD262" s="95"/>
      <c r="AE262" s="95"/>
      <c r="AR262" s="183" t="s">
        <v>212</v>
      </c>
      <c r="AT262" s="183" t="s">
        <v>278</v>
      </c>
      <c r="AU262" s="183" t="s">
        <v>87</v>
      </c>
      <c r="AY262" s="87" t="s">
        <v>164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87" t="s">
        <v>85</v>
      </c>
      <c r="BK262" s="184">
        <f>ROUND(I262*H262,2)</f>
        <v>0</v>
      </c>
      <c r="BL262" s="87" t="s">
        <v>171</v>
      </c>
      <c r="BM262" s="183" t="s">
        <v>1589</v>
      </c>
    </row>
    <row r="263" spans="1:65" s="198" customFormat="1" x14ac:dyDescent="0.2">
      <c r="B263" s="199"/>
      <c r="D263" s="185" t="s">
        <v>175</v>
      </c>
      <c r="E263" s="200" t="s">
        <v>1</v>
      </c>
      <c r="F263" s="201" t="s">
        <v>1590</v>
      </c>
      <c r="H263" s="202">
        <v>60.27</v>
      </c>
      <c r="I263" s="229"/>
      <c r="L263" s="199"/>
      <c r="M263" s="203"/>
      <c r="N263" s="204"/>
      <c r="O263" s="204"/>
      <c r="P263" s="204"/>
      <c r="Q263" s="204"/>
      <c r="R263" s="204"/>
      <c r="S263" s="204"/>
      <c r="T263" s="205"/>
      <c r="AT263" s="200" t="s">
        <v>175</v>
      </c>
      <c r="AU263" s="200" t="s">
        <v>87</v>
      </c>
      <c r="AV263" s="198" t="s">
        <v>87</v>
      </c>
      <c r="AW263" s="198" t="s">
        <v>33</v>
      </c>
      <c r="AX263" s="198" t="s">
        <v>85</v>
      </c>
      <c r="AY263" s="200" t="s">
        <v>164</v>
      </c>
    </row>
    <row r="264" spans="1:65" s="97" customFormat="1" ht="33" customHeight="1" x14ac:dyDescent="0.2">
      <c r="A264" s="95"/>
      <c r="B264" s="94"/>
      <c r="C264" s="173" t="s">
        <v>391</v>
      </c>
      <c r="D264" s="173" t="s">
        <v>166</v>
      </c>
      <c r="E264" s="174" t="s">
        <v>435</v>
      </c>
      <c r="F264" s="175" t="s">
        <v>436</v>
      </c>
      <c r="G264" s="176" t="s">
        <v>349</v>
      </c>
      <c r="H264" s="177">
        <v>9</v>
      </c>
      <c r="I264" s="73"/>
      <c r="J264" s="178">
        <f>ROUND(I264*H264,2)</f>
        <v>0</v>
      </c>
      <c r="K264" s="175" t="s">
        <v>170</v>
      </c>
      <c r="L264" s="94"/>
      <c r="M264" s="179" t="s">
        <v>1</v>
      </c>
      <c r="N264" s="180" t="s">
        <v>43</v>
      </c>
      <c r="O264" s="181">
        <v>0.53900000000000003</v>
      </c>
      <c r="P264" s="181">
        <f>O264*H264</f>
        <v>4.851</v>
      </c>
      <c r="Q264" s="181">
        <v>6.9999999999999994E-5</v>
      </c>
      <c r="R264" s="181">
        <f>Q264*H264</f>
        <v>6.2999999999999992E-4</v>
      </c>
      <c r="S264" s="181">
        <v>0</v>
      </c>
      <c r="T264" s="182">
        <f>S264*H264</f>
        <v>0</v>
      </c>
      <c r="U264" s="95"/>
      <c r="V264" s="95"/>
      <c r="W264" s="95"/>
      <c r="X264" s="95"/>
      <c r="Y264" s="95"/>
      <c r="Z264" s="95"/>
      <c r="AA264" s="95"/>
      <c r="AB264" s="95"/>
      <c r="AC264" s="95"/>
      <c r="AD264" s="95"/>
      <c r="AE264" s="95"/>
      <c r="AR264" s="183" t="s">
        <v>171</v>
      </c>
      <c r="AT264" s="183" t="s">
        <v>166</v>
      </c>
      <c r="AU264" s="183" t="s">
        <v>87</v>
      </c>
      <c r="AY264" s="87" t="s">
        <v>164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87" t="s">
        <v>85</v>
      </c>
      <c r="BK264" s="184">
        <f>ROUND(I264*H264,2)</f>
        <v>0</v>
      </c>
      <c r="BL264" s="87" t="s">
        <v>171</v>
      </c>
      <c r="BM264" s="183" t="s">
        <v>1591</v>
      </c>
    </row>
    <row r="265" spans="1:65" s="198" customFormat="1" x14ac:dyDescent="0.2">
      <c r="B265" s="199"/>
      <c r="D265" s="185" t="s">
        <v>175</v>
      </c>
      <c r="E265" s="200" t="s">
        <v>1</v>
      </c>
      <c r="F265" s="201" t="s">
        <v>1487</v>
      </c>
      <c r="H265" s="202">
        <v>9</v>
      </c>
      <c r="I265" s="229"/>
      <c r="L265" s="199"/>
      <c r="M265" s="203"/>
      <c r="N265" s="204"/>
      <c r="O265" s="204"/>
      <c r="P265" s="204"/>
      <c r="Q265" s="204"/>
      <c r="R265" s="204"/>
      <c r="S265" s="204"/>
      <c r="T265" s="205"/>
      <c r="AT265" s="200" t="s">
        <v>175</v>
      </c>
      <c r="AU265" s="200" t="s">
        <v>87</v>
      </c>
      <c r="AV265" s="198" t="s">
        <v>87</v>
      </c>
      <c r="AW265" s="198" t="s">
        <v>33</v>
      </c>
      <c r="AX265" s="198" t="s">
        <v>85</v>
      </c>
      <c r="AY265" s="200" t="s">
        <v>164</v>
      </c>
    </row>
    <row r="266" spans="1:65" s="97" customFormat="1" ht="21.75" customHeight="1" x14ac:dyDescent="0.2">
      <c r="A266" s="95"/>
      <c r="B266" s="94"/>
      <c r="C266" s="214" t="s">
        <v>398</v>
      </c>
      <c r="D266" s="214" t="s">
        <v>278</v>
      </c>
      <c r="E266" s="215" t="s">
        <v>440</v>
      </c>
      <c r="F266" s="216" t="s">
        <v>441</v>
      </c>
      <c r="G266" s="217" t="s">
        <v>349</v>
      </c>
      <c r="H266" s="218">
        <v>3</v>
      </c>
      <c r="I266" s="74"/>
      <c r="J266" s="219">
        <f>ROUND(I266*H266,2)</f>
        <v>0</v>
      </c>
      <c r="K266" s="216" t="s">
        <v>170</v>
      </c>
      <c r="L266" s="220"/>
      <c r="M266" s="221" t="s">
        <v>1</v>
      </c>
      <c r="N266" s="222" t="s">
        <v>43</v>
      </c>
      <c r="O266" s="181">
        <v>0</v>
      </c>
      <c r="P266" s="181">
        <f>O266*H266</f>
        <v>0</v>
      </c>
      <c r="Q266" s="181">
        <v>0.01</v>
      </c>
      <c r="R266" s="181">
        <f>Q266*H266</f>
        <v>0.03</v>
      </c>
      <c r="S266" s="181">
        <v>0</v>
      </c>
      <c r="T266" s="182">
        <f>S266*H266</f>
        <v>0</v>
      </c>
      <c r="U266" s="95"/>
      <c r="V266" s="95"/>
      <c r="W266" s="95"/>
      <c r="X266" s="95"/>
      <c r="Y266" s="95"/>
      <c r="Z266" s="95"/>
      <c r="AA266" s="95"/>
      <c r="AB266" s="95"/>
      <c r="AC266" s="95"/>
      <c r="AD266" s="95"/>
      <c r="AE266" s="95"/>
      <c r="AR266" s="183" t="s">
        <v>212</v>
      </c>
      <c r="AT266" s="183" t="s">
        <v>278</v>
      </c>
      <c r="AU266" s="183" t="s">
        <v>87</v>
      </c>
      <c r="AY266" s="87" t="s">
        <v>164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87" t="s">
        <v>85</v>
      </c>
      <c r="BK266" s="184">
        <f>ROUND(I266*H266,2)</f>
        <v>0</v>
      </c>
      <c r="BL266" s="87" t="s">
        <v>171</v>
      </c>
      <c r="BM266" s="183" t="s">
        <v>1592</v>
      </c>
    </row>
    <row r="267" spans="1:65" s="97" customFormat="1" ht="21.75" customHeight="1" x14ac:dyDescent="0.2">
      <c r="A267" s="95"/>
      <c r="B267" s="94"/>
      <c r="C267" s="214" t="s">
        <v>403</v>
      </c>
      <c r="D267" s="214" t="s">
        <v>278</v>
      </c>
      <c r="E267" s="215" t="s">
        <v>444</v>
      </c>
      <c r="F267" s="216" t="s">
        <v>445</v>
      </c>
      <c r="G267" s="217" t="s">
        <v>349</v>
      </c>
      <c r="H267" s="218">
        <v>3</v>
      </c>
      <c r="I267" s="74"/>
      <c r="J267" s="219">
        <f>ROUND(I267*H267,2)</f>
        <v>0</v>
      </c>
      <c r="K267" s="216" t="s">
        <v>170</v>
      </c>
      <c r="L267" s="220"/>
      <c r="M267" s="221" t="s">
        <v>1</v>
      </c>
      <c r="N267" s="222" t="s">
        <v>43</v>
      </c>
      <c r="O267" s="181">
        <v>0</v>
      </c>
      <c r="P267" s="181">
        <f>O267*H267</f>
        <v>0</v>
      </c>
      <c r="Q267" s="181">
        <v>0.01</v>
      </c>
      <c r="R267" s="181">
        <f>Q267*H267</f>
        <v>0.03</v>
      </c>
      <c r="S267" s="181">
        <v>0</v>
      </c>
      <c r="T267" s="182">
        <f>S267*H267</f>
        <v>0</v>
      </c>
      <c r="U267" s="95"/>
      <c r="V267" s="95"/>
      <c r="W267" s="95"/>
      <c r="X267" s="95"/>
      <c r="Y267" s="95"/>
      <c r="Z267" s="95"/>
      <c r="AA267" s="95"/>
      <c r="AB267" s="95"/>
      <c r="AC267" s="95"/>
      <c r="AD267" s="95"/>
      <c r="AE267" s="95"/>
      <c r="AR267" s="183" t="s">
        <v>212</v>
      </c>
      <c r="AT267" s="183" t="s">
        <v>278</v>
      </c>
      <c r="AU267" s="183" t="s">
        <v>87</v>
      </c>
      <c r="AY267" s="87" t="s">
        <v>164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87" t="s">
        <v>85</v>
      </c>
      <c r="BK267" s="184">
        <f>ROUND(I267*H267,2)</f>
        <v>0</v>
      </c>
      <c r="BL267" s="87" t="s">
        <v>171</v>
      </c>
      <c r="BM267" s="183" t="s">
        <v>1593</v>
      </c>
    </row>
    <row r="268" spans="1:65" s="97" customFormat="1" ht="21.75" customHeight="1" x14ac:dyDescent="0.2">
      <c r="A268" s="95"/>
      <c r="B268" s="94"/>
      <c r="C268" s="214" t="s">
        <v>408</v>
      </c>
      <c r="D268" s="214" t="s">
        <v>278</v>
      </c>
      <c r="E268" s="215" t="s">
        <v>448</v>
      </c>
      <c r="F268" s="216" t="s">
        <v>449</v>
      </c>
      <c r="G268" s="217" t="s">
        <v>349</v>
      </c>
      <c r="H268" s="218">
        <v>3</v>
      </c>
      <c r="I268" s="74"/>
      <c r="J268" s="219">
        <f>ROUND(I268*H268,2)</f>
        <v>0</v>
      </c>
      <c r="K268" s="216" t="s">
        <v>170</v>
      </c>
      <c r="L268" s="220"/>
      <c r="M268" s="221" t="s">
        <v>1</v>
      </c>
      <c r="N268" s="222" t="s">
        <v>43</v>
      </c>
      <c r="O268" s="181">
        <v>0</v>
      </c>
      <c r="P268" s="181">
        <f>O268*H268</f>
        <v>0</v>
      </c>
      <c r="Q268" s="181">
        <v>3.0000000000000001E-3</v>
      </c>
      <c r="R268" s="181">
        <f>Q268*H268</f>
        <v>9.0000000000000011E-3</v>
      </c>
      <c r="S268" s="181">
        <v>0</v>
      </c>
      <c r="T268" s="182">
        <f>S268*H268</f>
        <v>0</v>
      </c>
      <c r="U268" s="95"/>
      <c r="V268" s="95"/>
      <c r="W268" s="95"/>
      <c r="X268" s="95"/>
      <c r="Y268" s="95"/>
      <c r="Z268" s="95"/>
      <c r="AA268" s="95"/>
      <c r="AB268" s="95"/>
      <c r="AC268" s="95"/>
      <c r="AD268" s="95"/>
      <c r="AE268" s="95"/>
      <c r="AR268" s="183" t="s">
        <v>212</v>
      </c>
      <c r="AT268" s="183" t="s">
        <v>278</v>
      </c>
      <c r="AU268" s="183" t="s">
        <v>87</v>
      </c>
      <c r="AY268" s="87" t="s">
        <v>164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87" t="s">
        <v>85</v>
      </c>
      <c r="BK268" s="184">
        <f>ROUND(I268*H268,2)</f>
        <v>0</v>
      </c>
      <c r="BL268" s="87" t="s">
        <v>171</v>
      </c>
      <c r="BM268" s="183" t="s">
        <v>1594</v>
      </c>
    </row>
    <row r="269" spans="1:65" s="97" customFormat="1" ht="33" customHeight="1" x14ac:dyDescent="0.2">
      <c r="A269" s="95"/>
      <c r="B269" s="94"/>
      <c r="C269" s="173" t="s">
        <v>412</v>
      </c>
      <c r="D269" s="173" t="s">
        <v>166</v>
      </c>
      <c r="E269" s="174" t="s">
        <v>452</v>
      </c>
      <c r="F269" s="175" t="s">
        <v>453</v>
      </c>
      <c r="G269" s="176" t="s">
        <v>349</v>
      </c>
      <c r="H269" s="177">
        <v>4</v>
      </c>
      <c r="I269" s="73"/>
      <c r="J269" s="178">
        <f>ROUND(I269*H269,2)</f>
        <v>0</v>
      </c>
      <c r="K269" s="175" t="s">
        <v>170</v>
      </c>
      <c r="L269" s="94"/>
      <c r="M269" s="179" t="s">
        <v>1</v>
      </c>
      <c r="N269" s="180" t="s">
        <v>43</v>
      </c>
      <c r="O269" s="181">
        <v>1</v>
      </c>
      <c r="P269" s="181">
        <f>O269*H269</f>
        <v>4</v>
      </c>
      <c r="Q269" s="181">
        <v>1.6000000000000001E-4</v>
      </c>
      <c r="R269" s="181">
        <f>Q269*H269</f>
        <v>6.4000000000000005E-4</v>
      </c>
      <c r="S269" s="181">
        <v>0</v>
      </c>
      <c r="T269" s="182">
        <f>S269*H269</f>
        <v>0</v>
      </c>
      <c r="U269" s="95"/>
      <c r="V269" s="95"/>
      <c r="W269" s="95"/>
      <c r="X269" s="95"/>
      <c r="Y269" s="95"/>
      <c r="Z269" s="95"/>
      <c r="AA269" s="95"/>
      <c r="AB269" s="95"/>
      <c r="AC269" s="95"/>
      <c r="AD269" s="95"/>
      <c r="AE269" s="95"/>
      <c r="AR269" s="183" t="s">
        <v>171</v>
      </c>
      <c r="AT269" s="183" t="s">
        <v>166</v>
      </c>
      <c r="AU269" s="183" t="s">
        <v>87</v>
      </c>
      <c r="AY269" s="87" t="s">
        <v>164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87" t="s">
        <v>85</v>
      </c>
      <c r="BK269" s="184">
        <f>ROUND(I269*H269,2)</f>
        <v>0</v>
      </c>
      <c r="BL269" s="87" t="s">
        <v>171</v>
      </c>
      <c r="BM269" s="183" t="s">
        <v>1595</v>
      </c>
    </row>
    <row r="270" spans="1:65" s="191" customFormat="1" x14ac:dyDescent="0.2">
      <c r="B270" s="192"/>
      <c r="D270" s="185" t="s">
        <v>175</v>
      </c>
      <c r="E270" s="193" t="s">
        <v>1</v>
      </c>
      <c r="F270" s="194" t="s">
        <v>455</v>
      </c>
      <c r="H270" s="193" t="s">
        <v>1</v>
      </c>
      <c r="I270" s="228"/>
      <c r="L270" s="192"/>
      <c r="M270" s="195"/>
      <c r="N270" s="196"/>
      <c r="O270" s="196"/>
      <c r="P270" s="196"/>
      <c r="Q270" s="196"/>
      <c r="R270" s="196"/>
      <c r="S270" s="196"/>
      <c r="T270" s="197"/>
      <c r="AT270" s="193" t="s">
        <v>175</v>
      </c>
      <c r="AU270" s="193" t="s">
        <v>87</v>
      </c>
      <c r="AV270" s="191" t="s">
        <v>85</v>
      </c>
      <c r="AW270" s="191" t="s">
        <v>33</v>
      </c>
      <c r="AX270" s="191" t="s">
        <v>78</v>
      </c>
      <c r="AY270" s="193" t="s">
        <v>164</v>
      </c>
    </row>
    <row r="271" spans="1:65" s="198" customFormat="1" x14ac:dyDescent="0.2">
      <c r="B271" s="199"/>
      <c r="D271" s="185" t="s">
        <v>175</v>
      </c>
      <c r="E271" s="200" t="s">
        <v>1</v>
      </c>
      <c r="F271" s="201" t="s">
        <v>171</v>
      </c>
      <c r="H271" s="202">
        <v>4</v>
      </c>
      <c r="I271" s="229"/>
      <c r="L271" s="199"/>
      <c r="M271" s="203"/>
      <c r="N271" s="204"/>
      <c r="O271" s="204"/>
      <c r="P271" s="204"/>
      <c r="Q271" s="204"/>
      <c r="R271" s="204"/>
      <c r="S271" s="204"/>
      <c r="T271" s="205"/>
      <c r="AT271" s="200" t="s">
        <v>175</v>
      </c>
      <c r="AU271" s="200" t="s">
        <v>87</v>
      </c>
      <c r="AV271" s="198" t="s">
        <v>87</v>
      </c>
      <c r="AW271" s="198" t="s">
        <v>33</v>
      </c>
      <c r="AX271" s="198" t="s">
        <v>85</v>
      </c>
      <c r="AY271" s="200" t="s">
        <v>164</v>
      </c>
    </row>
    <row r="272" spans="1:65" s="97" customFormat="1" ht="21.75" customHeight="1" x14ac:dyDescent="0.2">
      <c r="A272" s="95"/>
      <c r="B272" s="94"/>
      <c r="C272" s="214" t="s">
        <v>417</v>
      </c>
      <c r="D272" s="214" t="s">
        <v>278</v>
      </c>
      <c r="E272" s="215" t="s">
        <v>457</v>
      </c>
      <c r="F272" s="216" t="s">
        <v>458</v>
      </c>
      <c r="G272" s="217" t="s">
        <v>349</v>
      </c>
      <c r="H272" s="218">
        <v>4</v>
      </c>
      <c r="I272" s="74"/>
      <c r="J272" s="219">
        <f>ROUND(I272*H272,2)</f>
        <v>0</v>
      </c>
      <c r="K272" s="216" t="s">
        <v>170</v>
      </c>
      <c r="L272" s="220"/>
      <c r="M272" s="221" t="s">
        <v>1</v>
      </c>
      <c r="N272" s="222" t="s">
        <v>43</v>
      </c>
      <c r="O272" s="181">
        <v>0</v>
      </c>
      <c r="P272" s="181">
        <f>O272*H272</f>
        <v>0</v>
      </c>
      <c r="Q272" s="181">
        <v>7.2999999999999995E-2</v>
      </c>
      <c r="R272" s="181">
        <f>Q272*H272</f>
        <v>0.29199999999999998</v>
      </c>
      <c r="S272" s="181">
        <v>0</v>
      </c>
      <c r="T272" s="182">
        <f>S272*H272</f>
        <v>0</v>
      </c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R272" s="183" t="s">
        <v>212</v>
      </c>
      <c r="AT272" s="183" t="s">
        <v>278</v>
      </c>
      <c r="AU272" s="183" t="s">
        <v>87</v>
      </c>
      <c r="AY272" s="87" t="s">
        <v>164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87" t="s">
        <v>85</v>
      </c>
      <c r="BK272" s="184">
        <f>ROUND(I272*H272,2)</f>
        <v>0</v>
      </c>
      <c r="BL272" s="87" t="s">
        <v>171</v>
      </c>
      <c r="BM272" s="183" t="s">
        <v>1596</v>
      </c>
    </row>
    <row r="273" spans="1:65" s="97" customFormat="1" ht="33" customHeight="1" x14ac:dyDescent="0.2">
      <c r="A273" s="95"/>
      <c r="B273" s="94"/>
      <c r="C273" s="173" t="s">
        <v>425</v>
      </c>
      <c r="D273" s="173" t="s">
        <v>166</v>
      </c>
      <c r="E273" s="174" t="s">
        <v>461</v>
      </c>
      <c r="F273" s="175" t="s">
        <v>462</v>
      </c>
      <c r="G273" s="176" t="s">
        <v>349</v>
      </c>
      <c r="H273" s="177">
        <v>3</v>
      </c>
      <c r="I273" s="73"/>
      <c r="J273" s="178">
        <f>ROUND(I273*H273,2)</f>
        <v>0</v>
      </c>
      <c r="K273" s="175" t="s">
        <v>170</v>
      </c>
      <c r="L273" s="94"/>
      <c r="M273" s="179" t="s">
        <v>1</v>
      </c>
      <c r="N273" s="180" t="s">
        <v>43</v>
      </c>
      <c r="O273" s="181">
        <v>1.006</v>
      </c>
      <c r="P273" s="181">
        <f>O273*H273</f>
        <v>3.0179999999999998</v>
      </c>
      <c r="Q273" s="181">
        <v>9.0000000000000006E-5</v>
      </c>
      <c r="R273" s="181">
        <f>Q273*H273</f>
        <v>2.7E-4</v>
      </c>
      <c r="S273" s="181">
        <v>0</v>
      </c>
      <c r="T273" s="182">
        <f>S273*H273</f>
        <v>0</v>
      </c>
      <c r="U273" s="95"/>
      <c r="V273" s="95"/>
      <c r="W273" s="95"/>
      <c r="X273" s="95"/>
      <c r="Y273" s="95"/>
      <c r="Z273" s="95"/>
      <c r="AA273" s="95"/>
      <c r="AB273" s="95"/>
      <c r="AC273" s="95"/>
      <c r="AD273" s="95"/>
      <c r="AE273" s="95"/>
      <c r="AR273" s="183" t="s">
        <v>171</v>
      </c>
      <c r="AT273" s="183" t="s">
        <v>166</v>
      </c>
      <c r="AU273" s="183" t="s">
        <v>87</v>
      </c>
      <c r="AY273" s="87" t="s">
        <v>164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87" t="s">
        <v>85</v>
      </c>
      <c r="BK273" s="184">
        <f>ROUND(I273*H273,2)</f>
        <v>0</v>
      </c>
      <c r="BL273" s="87" t="s">
        <v>171</v>
      </c>
      <c r="BM273" s="183" t="s">
        <v>1597</v>
      </c>
    </row>
    <row r="274" spans="1:65" s="198" customFormat="1" x14ac:dyDescent="0.2">
      <c r="B274" s="199"/>
      <c r="D274" s="185" t="s">
        <v>175</v>
      </c>
      <c r="E274" s="200" t="s">
        <v>1</v>
      </c>
      <c r="F274" s="201" t="s">
        <v>1598</v>
      </c>
      <c r="H274" s="202">
        <v>3</v>
      </c>
      <c r="I274" s="229"/>
      <c r="L274" s="199"/>
      <c r="M274" s="203"/>
      <c r="N274" s="204"/>
      <c r="O274" s="204"/>
      <c r="P274" s="204"/>
      <c r="Q274" s="204"/>
      <c r="R274" s="204"/>
      <c r="S274" s="204"/>
      <c r="T274" s="205"/>
      <c r="AT274" s="200" t="s">
        <v>175</v>
      </c>
      <c r="AU274" s="200" t="s">
        <v>87</v>
      </c>
      <c r="AV274" s="198" t="s">
        <v>87</v>
      </c>
      <c r="AW274" s="198" t="s">
        <v>33</v>
      </c>
      <c r="AX274" s="198" t="s">
        <v>85</v>
      </c>
      <c r="AY274" s="200" t="s">
        <v>164</v>
      </c>
    </row>
    <row r="275" spans="1:65" s="97" customFormat="1" ht="21.75" customHeight="1" x14ac:dyDescent="0.2">
      <c r="A275" s="95"/>
      <c r="B275" s="94"/>
      <c r="C275" s="214" t="s">
        <v>430</v>
      </c>
      <c r="D275" s="214" t="s">
        <v>278</v>
      </c>
      <c r="E275" s="215" t="s">
        <v>466</v>
      </c>
      <c r="F275" s="216" t="s">
        <v>467</v>
      </c>
      <c r="G275" s="217" t="s">
        <v>349</v>
      </c>
      <c r="H275" s="218">
        <v>1</v>
      </c>
      <c r="I275" s="74"/>
      <c r="J275" s="219">
        <f>ROUND(I275*H275,2)</f>
        <v>0</v>
      </c>
      <c r="K275" s="216" t="s">
        <v>170</v>
      </c>
      <c r="L275" s="220"/>
      <c r="M275" s="221" t="s">
        <v>1</v>
      </c>
      <c r="N275" s="222" t="s">
        <v>43</v>
      </c>
      <c r="O275" s="181">
        <v>0</v>
      </c>
      <c r="P275" s="181">
        <f>O275*H275</f>
        <v>0</v>
      </c>
      <c r="Q275" s="181">
        <v>4.4999999999999998E-2</v>
      </c>
      <c r="R275" s="181">
        <f>Q275*H275</f>
        <v>4.4999999999999998E-2</v>
      </c>
      <c r="S275" s="181">
        <v>0</v>
      </c>
      <c r="T275" s="182">
        <f>S275*H275</f>
        <v>0</v>
      </c>
      <c r="U275" s="95"/>
      <c r="V275" s="95"/>
      <c r="W275" s="95"/>
      <c r="X275" s="95"/>
      <c r="Y275" s="95"/>
      <c r="Z275" s="95"/>
      <c r="AA275" s="95"/>
      <c r="AB275" s="95"/>
      <c r="AC275" s="95"/>
      <c r="AD275" s="95"/>
      <c r="AE275" s="95"/>
      <c r="AR275" s="183" t="s">
        <v>212</v>
      </c>
      <c r="AT275" s="183" t="s">
        <v>278</v>
      </c>
      <c r="AU275" s="183" t="s">
        <v>87</v>
      </c>
      <c r="AY275" s="87" t="s">
        <v>164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87" t="s">
        <v>85</v>
      </c>
      <c r="BK275" s="184">
        <f>ROUND(I275*H275,2)</f>
        <v>0</v>
      </c>
      <c r="BL275" s="87" t="s">
        <v>171</v>
      </c>
      <c r="BM275" s="183" t="s">
        <v>1599</v>
      </c>
    </row>
    <row r="276" spans="1:65" s="198" customFormat="1" x14ac:dyDescent="0.2">
      <c r="B276" s="199"/>
      <c r="D276" s="185" t="s">
        <v>175</v>
      </c>
      <c r="E276" s="200" t="s">
        <v>1</v>
      </c>
      <c r="F276" s="201" t="s">
        <v>85</v>
      </c>
      <c r="H276" s="202">
        <v>1</v>
      </c>
      <c r="I276" s="229"/>
      <c r="L276" s="199"/>
      <c r="M276" s="203"/>
      <c r="N276" s="204"/>
      <c r="O276" s="204"/>
      <c r="P276" s="204"/>
      <c r="Q276" s="204"/>
      <c r="R276" s="204"/>
      <c r="S276" s="204"/>
      <c r="T276" s="205"/>
      <c r="AT276" s="200" t="s">
        <v>175</v>
      </c>
      <c r="AU276" s="200" t="s">
        <v>87</v>
      </c>
      <c r="AV276" s="198" t="s">
        <v>87</v>
      </c>
      <c r="AW276" s="198" t="s">
        <v>33</v>
      </c>
      <c r="AX276" s="198" t="s">
        <v>85</v>
      </c>
      <c r="AY276" s="200" t="s">
        <v>164</v>
      </c>
    </row>
    <row r="277" spans="1:65" s="97" customFormat="1" ht="21.75" customHeight="1" x14ac:dyDescent="0.2">
      <c r="A277" s="95"/>
      <c r="B277" s="94"/>
      <c r="C277" s="214" t="s">
        <v>434</v>
      </c>
      <c r="D277" s="214" t="s">
        <v>278</v>
      </c>
      <c r="E277" s="215" t="s">
        <v>470</v>
      </c>
      <c r="F277" s="216" t="s">
        <v>471</v>
      </c>
      <c r="G277" s="217" t="s">
        <v>349</v>
      </c>
      <c r="H277" s="218">
        <v>2</v>
      </c>
      <c r="I277" s="74"/>
      <c r="J277" s="219">
        <f>ROUND(I277*H277,2)</f>
        <v>0</v>
      </c>
      <c r="K277" s="216" t="s">
        <v>170</v>
      </c>
      <c r="L277" s="220"/>
      <c r="M277" s="221" t="s">
        <v>1</v>
      </c>
      <c r="N277" s="222" t="s">
        <v>43</v>
      </c>
      <c r="O277" s="181">
        <v>0</v>
      </c>
      <c r="P277" s="181">
        <f>O277*H277</f>
        <v>0</v>
      </c>
      <c r="Q277" s="181">
        <v>5.6000000000000001E-2</v>
      </c>
      <c r="R277" s="181">
        <f>Q277*H277</f>
        <v>0.112</v>
      </c>
      <c r="S277" s="181">
        <v>0</v>
      </c>
      <c r="T277" s="182">
        <f>S277*H277</f>
        <v>0</v>
      </c>
      <c r="U277" s="95"/>
      <c r="V277" s="95"/>
      <c r="W277" s="95"/>
      <c r="X277" s="95"/>
      <c r="Y277" s="95"/>
      <c r="Z277" s="95"/>
      <c r="AA277" s="95"/>
      <c r="AB277" s="95"/>
      <c r="AC277" s="95"/>
      <c r="AD277" s="95"/>
      <c r="AE277" s="95"/>
      <c r="AR277" s="183" t="s">
        <v>212</v>
      </c>
      <c r="AT277" s="183" t="s">
        <v>278</v>
      </c>
      <c r="AU277" s="183" t="s">
        <v>87</v>
      </c>
      <c r="AY277" s="87" t="s">
        <v>164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87" t="s">
        <v>85</v>
      </c>
      <c r="BK277" s="184">
        <f>ROUND(I277*H277,2)</f>
        <v>0</v>
      </c>
      <c r="BL277" s="87" t="s">
        <v>171</v>
      </c>
      <c r="BM277" s="183" t="s">
        <v>1600</v>
      </c>
    </row>
    <row r="278" spans="1:65" s="97" customFormat="1" ht="21.75" customHeight="1" x14ac:dyDescent="0.2">
      <c r="A278" s="95"/>
      <c r="B278" s="94"/>
      <c r="C278" s="173" t="s">
        <v>439</v>
      </c>
      <c r="D278" s="173" t="s">
        <v>166</v>
      </c>
      <c r="E278" s="174" t="s">
        <v>474</v>
      </c>
      <c r="F278" s="175" t="s">
        <v>475</v>
      </c>
      <c r="G278" s="176" t="s">
        <v>476</v>
      </c>
      <c r="H278" s="177">
        <v>2</v>
      </c>
      <c r="I278" s="73"/>
      <c r="J278" s="178">
        <f>ROUND(I278*H278,2)</f>
        <v>0</v>
      </c>
      <c r="K278" s="175" t="s">
        <v>170</v>
      </c>
      <c r="L278" s="94"/>
      <c r="M278" s="179" t="s">
        <v>1</v>
      </c>
      <c r="N278" s="180" t="s">
        <v>43</v>
      </c>
      <c r="O278" s="181">
        <v>0.84399999999999997</v>
      </c>
      <c r="P278" s="181">
        <f>O278*H278</f>
        <v>1.6879999999999999</v>
      </c>
      <c r="Q278" s="181">
        <v>3.1E-4</v>
      </c>
      <c r="R278" s="181">
        <f>Q278*H278</f>
        <v>6.2E-4</v>
      </c>
      <c r="S278" s="181">
        <v>0</v>
      </c>
      <c r="T278" s="182">
        <f>S278*H278</f>
        <v>0</v>
      </c>
      <c r="U278" s="95"/>
      <c r="V278" s="95"/>
      <c r="W278" s="95"/>
      <c r="X278" s="95"/>
      <c r="Y278" s="95"/>
      <c r="Z278" s="95"/>
      <c r="AA278" s="95"/>
      <c r="AB278" s="95"/>
      <c r="AC278" s="95"/>
      <c r="AD278" s="95"/>
      <c r="AE278" s="95"/>
      <c r="AR278" s="183" t="s">
        <v>171</v>
      </c>
      <c r="AT278" s="183" t="s">
        <v>166</v>
      </c>
      <c r="AU278" s="183" t="s">
        <v>87</v>
      </c>
      <c r="AY278" s="87" t="s">
        <v>164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87" t="s">
        <v>85</v>
      </c>
      <c r="BK278" s="184">
        <f>ROUND(I278*H278,2)</f>
        <v>0</v>
      </c>
      <c r="BL278" s="87" t="s">
        <v>171</v>
      </c>
      <c r="BM278" s="183" t="s">
        <v>1601</v>
      </c>
    </row>
    <row r="279" spans="1:65" s="191" customFormat="1" x14ac:dyDescent="0.2">
      <c r="B279" s="192"/>
      <c r="D279" s="185" t="s">
        <v>175</v>
      </c>
      <c r="E279" s="193" t="s">
        <v>1</v>
      </c>
      <c r="F279" s="194" t="s">
        <v>1525</v>
      </c>
      <c r="H279" s="193" t="s">
        <v>1</v>
      </c>
      <c r="I279" s="228"/>
      <c r="L279" s="192"/>
      <c r="M279" s="195"/>
      <c r="N279" s="196"/>
      <c r="O279" s="196"/>
      <c r="P279" s="196"/>
      <c r="Q279" s="196"/>
      <c r="R279" s="196"/>
      <c r="S279" s="196"/>
      <c r="T279" s="197"/>
      <c r="AT279" s="193" t="s">
        <v>175</v>
      </c>
      <c r="AU279" s="193" t="s">
        <v>87</v>
      </c>
      <c r="AV279" s="191" t="s">
        <v>85</v>
      </c>
      <c r="AW279" s="191" t="s">
        <v>33</v>
      </c>
      <c r="AX279" s="191" t="s">
        <v>78</v>
      </c>
      <c r="AY279" s="193" t="s">
        <v>164</v>
      </c>
    </row>
    <row r="280" spans="1:65" s="198" customFormat="1" x14ac:dyDescent="0.2">
      <c r="B280" s="199"/>
      <c r="D280" s="185" t="s">
        <v>175</v>
      </c>
      <c r="E280" s="200" t="s">
        <v>1</v>
      </c>
      <c r="F280" s="201" t="s">
        <v>87</v>
      </c>
      <c r="H280" s="202">
        <v>2</v>
      </c>
      <c r="I280" s="229"/>
      <c r="L280" s="199"/>
      <c r="M280" s="203"/>
      <c r="N280" s="204"/>
      <c r="O280" s="204"/>
      <c r="P280" s="204"/>
      <c r="Q280" s="204"/>
      <c r="R280" s="204"/>
      <c r="S280" s="204"/>
      <c r="T280" s="205"/>
      <c r="AT280" s="200" t="s">
        <v>175</v>
      </c>
      <c r="AU280" s="200" t="s">
        <v>87</v>
      </c>
      <c r="AV280" s="198" t="s">
        <v>87</v>
      </c>
      <c r="AW280" s="198" t="s">
        <v>33</v>
      </c>
      <c r="AX280" s="198" t="s">
        <v>85</v>
      </c>
      <c r="AY280" s="200" t="s">
        <v>164</v>
      </c>
    </row>
    <row r="281" spans="1:65" s="97" customFormat="1" ht="21.75" customHeight="1" x14ac:dyDescent="0.2">
      <c r="A281" s="95"/>
      <c r="B281" s="94"/>
      <c r="C281" s="173" t="s">
        <v>443</v>
      </c>
      <c r="D281" s="173" t="s">
        <v>166</v>
      </c>
      <c r="E281" s="174" t="s">
        <v>479</v>
      </c>
      <c r="F281" s="175" t="s">
        <v>480</v>
      </c>
      <c r="G281" s="176" t="s">
        <v>349</v>
      </c>
      <c r="H281" s="177">
        <v>6</v>
      </c>
      <c r="I281" s="73"/>
      <c r="J281" s="178">
        <f>ROUND(I281*H281,2)</f>
        <v>0</v>
      </c>
      <c r="K281" s="175" t="s">
        <v>170</v>
      </c>
      <c r="L281" s="94"/>
      <c r="M281" s="179" t="s">
        <v>1</v>
      </c>
      <c r="N281" s="180" t="s">
        <v>43</v>
      </c>
      <c r="O281" s="181">
        <v>1.5620000000000001</v>
      </c>
      <c r="P281" s="181">
        <f>O281*H281</f>
        <v>9.3719999999999999</v>
      </c>
      <c r="Q281" s="181">
        <v>9.1800000000000007E-3</v>
      </c>
      <c r="R281" s="181">
        <f>Q281*H281</f>
        <v>5.5080000000000004E-2</v>
      </c>
      <c r="S281" s="181">
        <v>0</v>
      </c>
      <c r="T281" s="182">
        <f>S281*H281</f>
        <v>0</v>
      </c>
      <c r="U281" s="95"/>
      <c r="V281" s="95"/>
      <c r="W281" s="95"/>
      <c r="X281" s="95"/>
      <c r="Y281" s="95"/>
      <c r="Z281" s="95"/>
      <c r="AA281" s="95"/>
      <c r="AB281" s="95"/>
      <c r="AC281" s="95"/>
      <c r="AD281" s="95"/>
      <c r="AE281" s="95"/>
      <c r="AR281" s="183" t="s">
        <v>171</v>
      </c>
      <c r="AT281" s="183" t="s">
        <v>166</v>
      </c>
      <c r="AU281" s="183" t="s">
        <v>87</v>
      </c>
      <c r="AY281" s="87" t="s">
        <v>164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87" t="s">
        <v>85</v>
      </c>
      <c r="BK281" s="184">
        <f>ROUND(I281*H281,2)</f>
        <v>0</v>
      </c>
      <c r="BL281" s="87" t="s">
        <v>171</v>
      </c>
      <c r="BM281" s="183" t="s">
        <v>1602</v>
      </c>
    </row>
    <row r="282" spans="1:65" s="191" customFormat="1" x14ac:dyDescent="0.2">
      <c r="B282" s="192"/>
      <c r="D282" s="185" t="s">
        <v>175</v>
      </c>
      <c r="E282" s="193" t="s">
        <v>1</v>
      </c>
      <c r="F282" s="194" t="s">
        <v>351</v>
      </c>
      <c r="H282" s="193" t="s">
        <v>1</v>
      </c>
      <c r="I282" s="228"/>
      <c r="L282" s="192"/>
      <c r="M282" s="195"/>
      <c r="N282" s="196"/>
      <c r="O282" s="196"/>
      <c r="P282" s="196"/>
      <c r="Q282" s="196"/>
      <c r="R282" s="196"/>
      <c r="S282" s="196"/>
      <c r="T282" s="197"/>
      <c r="AT282" s="193" t="s">
        <v>175</v>
      </c>
      <c r="AU282" s="193" t="s">
        <v>87</v>
      </c>
      <c r="AV282" s="191" t="s">
        <v>85</v>
      </c>
      <c r="AW282" s="191" t="s">
        <v>33</v>
      </c>
      <c r="AX282" s="191" t="s">
        <v>78</v>
      </c>
      <c r="AY282" s="193" t="s">
        <v>164</v>
      </c>
    </row>
    <row r="283" spans="1:65" s="198" customFormat="1" x14ac:dyDescent="0.2">
      <c r="B283" s="199"/>
      <c r="D283" s="185" t="s">
        <v>175</v>
      </c>
      <c r="E283" s="200" t="s">
        <v>1</v>
      </c>
      <c r="F283" s="201" t="s">
        <v>1603</v>
      </c>
      <c r="H283" s="202">
        <v>6</v>
      </c>
      <c r="I283" s="229"/>
      <c r="L283" s="199"/>
      <c r="M283" s="203"/>
      <c r="N283" s="204"/>
      <c r="O283" s="204"/>
      <c r="P283" s="204"/>
      <c r="Q283" s="204"/>
      <c r="R283" s="204"/>
      <c r="S283" s="204"/>
      <c r="T283" s="205"/>
      <c r="AT283" s="200" t="s">
        <v>175</v>
      </c>
      <c r="AU283" s="200" t="s">
        <v>87</v>
      </c>
      <c r="AV283" s="198" t="s">
        <v>87</v>
      </c>
      <c r="AW283" s="198" t="s">
        <v>33</v>
      </c>
      <c r="AX283" s="198" t="s">
        <v>85</v>
      </c>
      <c r="AY283" s="200" t="s">
        <v>164</v>
      </c>
    </row>
    <row r="284" spans="1:65" s="97" customFormat="1" ht="21.75" customHeight="1" x14ac:dyDescent="0.2">
      <c r="A284" s="95"/>
      <c r="B284" s="94"/>
      <c r="C284" s="214" t="s">
        <v>447</v>
      </c>
      <c r="D284" s="214" t="s">
        <v>278</v>
      </c>
      <c r="E284" s="215" t="s">
        <v>484</v>
      </c>
      <c r="F284" s="216" t="s">
        <v>485</v>
      </c>
      <c r="G284" s="217" t="s">
        <v>349</v>
      </c>
      <c r="H284" s="218">
        <v>1</v>
      </c>
      <c r="I284" s="74"/>
      <c r="J284" s="219">
        <f>ROUND(I284*H284,2)</f>
        <v>0</v>
      </c>
      <c r="K284" s="216" t="s">
        <v>170</v>
      </c>
      <c r="L284" s="220"/>
      <c r="M284" s="221" t="s">
        <v>1</v>
      </c>
      <c r="N284" s="222" t="s">
        <v>43</v>
      </c>
      <c r="O284" s="181">
        <v>0</v>
      </c>
      <c r="P284" s="181">
        <f>O284*H284</f>
        <v>0</v>
      </c>
      <c r="Q284" s="181">
        <v>0.254</v>
      </c>
      <c r="R284" s="181">
        <f>Q284*H284</f>
        <v>0.254</v>
      </c>
      <c r="S284" s="181">
        <v>0</v>
      </c>
      <c r="T284" s="182">
        <f>S284*H284</f>
        <v>0</v>
      </c>
      <c r="U284" s="95"/>
      <c r="V284" s="95"/>
      <c r="W284" s="95"/>
      <c r="X284" s="95"/>
      <c r="Y284" s="95"/>
      <c r="Z284" s="95"/>
      <c r="AA284" s="95"/>
      <c r="AB284" s="95"/>
      <c r="AC284" s="95"/>
      <c r="AD284" s="95"/>
      <c r="AE284" s="95"/>
      <c r="AR284" s="183" t="s">
        <v>212</v>
      </c>
      <c r="AT284" s="183" t="s">
        <v>278</v>
      </c>
      <c r="AU284" s="183" t="s">
        <v>87</v>
      </c>
      <c r="AY284" s="87" t="s">
        <v>164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87" t="s">
        <v>85</v>
      </c>
      <c r="BK284" s="184">
        <f>ROUND(I284*H284,2)</f>
        <v>0</v>
      </c>
      <c r="BL284" s="87" t="s">
        <v>171</v>
      </c>
      <c r="BM284" s="183" t="s">
        <v>1604</v>
      </c>
    </row>
    <row r="285" spans="1:65" s="97" customFormat="1" ht="21.75" customHeight="1" x14ac:dyDescent="0.2">
      <c r="A285" s="95"/>
      <c r="B285" s="94"/>
      <c r="C285" s="214" t="s">
        <v>451</v>
      </c>
      <c r="D285" s="214" t="s">
        <v>278</v>
      </c>
      <c r="E285" s="215" t="s">
        <v>488</v>
      </c>
      <c r="F285" s="216" t="s">
        <v>489</v>
      </c>
      <c r="G285" s="217" t="s">
        <v>349</v>
      </c>
      <c r="H285" s="218">
        <v>1</v>
      </c>
      <c r="I285" s="74"/>
      <c r="J285" s="219">
        <f>ROUND(I285*H285,2)</f>
        <v>0</v>
      </c>
      <c r="K285" s="216" t="s">
        <v>170</v>
      </c>
      <c r="L285" s="220"/>
      <c r="M285" s="221" t="s">
        <v>1</v>
      </c>
      <c r="N285" s="222" t="s">
        <v>43</v>
      </c>
      <c r="O285" s="181">
        <v>0</v>
      </c>
      <c r="P285" s="181">
        <f>O285*H285</f>
        <v>0</v>
      </c>
      <c r="Q285" s="181">
        <v>0.50600000000000001</v>
      </c>
      <c r="R285" s="181">
        <f>Q285*H285</f>
        <v>0.50600000000000001</v>
      </c>
      <c r="S285" s="181">
        <v>0</v>
      </c>
      <c r="T285" s="182">
        <f>S285*H285</f>
        <v>0</v>
      </c>
      <c r="U285" s="95"/>
      <c r="V285" s="95"/>
      <c r="W285" s="95"/>
      <c r="X285" s="95"/>
      <c r="Y285" s="95"/>
      <c r="Z285" s="95"/>
      <c r="AA285" s="95"/>
      <c r="AB285" s="95"/>
      <c r="AC285" s="95"/>
      <c r="AD285" s="95"/>
      <c r="AE285" s="95"/>
      <c r="AR285" s="183" t="s">
        <v>212</v>
      </c>
      <c r="AT285" s="183" t="s">
        <v>278</v>
      </c>
      <c r="AU285" s="183" t="s">
        <v>87</v>
      </c>
      <c r="AY285" s="87" t="s">
        <v>164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87" t="s">
        <v>85</v>
      </c>
      <c r="BK285" s="184">
        <f>ROUND(I285*H285,2)</f>
        <v>0</v>
      </c>
      <c r="BL285" s="87" t="s">
        <v>171</v>
      </c>
      <c r="BM285" s="183" t="s">
        <v>1605</v>
      </c>
    </row>
    <row r="286" spans="1:65" s="97" customFormat="1" ht="21.75" customHeight="1" x14ac:dyDescent="0.2">
      <c r="A286" s="95"/>
      <c r="B286" s="94"/>
      <c r="C286" s="214" t="s">
        <v>456</v>
      </c>
      <c r="D286" s="214" t="s">
        <v>278</v>
      </c>
      <c r="E286" s="215" t="s">
        <v>492</v>
      </c>
      <c r="F286" s="216" t="s">
        <v>493</v>
      </c>
      <c r="G286" s="217" t="s">
        <v>349</v>
      </c>
      <c r="H286" s="218">
        <v>4</v>
      </c>
      <c r="I286" s="74"/>
      <c r="J286" s="219">
        <f>ROUND(I286*H286,2)</f>
        <v>0</v>
      </c>
      <c r="K286" s="216" t="s">
        <v>170</v>
      </c>
      <c r="L286" s="220"/>
      <c r="M286" s="221" t="s">
        <v>1</v>
      </c>
      <c r="N286" s="222" t="s">
        <v>43</v>
      </c>
      <c r="O286" s="181">
        <v>0</v>
      </c>
      <c r="P286" s="181">
        <f>O286*H286</f>
        <v>0</v>
      </c>
      <c r="Q286" s="181">
        <v>1.0129999999999999</v>
      </c>
      <c r="R286" s="181">
        <f>Q286*H286</f>
        <v>4.0519999999999996</v>
      </c>
      <c r="S286" s="181">
        <v>0</v>
      </c>
      <c r="T286" s="182">
        <f>S286*H286</f>
        <v>0</v>
      </c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R286" s="183" t="s">
        <v>212</v>
      </c>
      <c r="AT286" s="183" t="s">
        <v>278</v>
      </c>
      <c r="AU286" s="183" t="s">
        <v>87</v>
      </c>
      <c r="AY286" s="87" t="s">
        <v>164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87" t="s">
        <v>85</v>
      </c>
      <c r="BK286" s="184">
        <f>ROUND(I286*H286,2)</f>
        <v>0</v>
      </c>
      <c r="BL286" s="87" t="s">
        <v>171</v>
      </c>
      <c r="BM286" s="183" t="s">
        <v>1606</v>
      </c>
    </row>
    <row r="287" spans="1:65" s="97" customFormat="1" ht="21.75" customHeight="1" x14ac:dyDescent="0.2">
      <c r="A287" s="95"/>
      <c r="B287" s="94"/>
      <c r="C287" s="173" t="s">
        <v>460</v>
      </c>
      <c r="D287" s="173" t="s">
        <v>166</v>
      </c>
      <c r="E287" s="174" t="s">
        <v>496</v>
      </c>
      <c r="F287" s="175" t="s">
        <v>497</v>
      </c>
      <c r="G287" s="176" t="s">
        <v>349</v>
      </c>
      <c r="H287" s="177">
        <v>2</v>
      </c>
      <c r="I287" s="73"/>
      <c r="J287" s="178">
        <f>ROUND(I287*H287,2)</f>
        <v>0</v>
      </c>
      <c r="K287" s="175" t="s">
        <v>170</v>
      </c>
      <c r="L287" s="94"/>
      <c r="M287" s="179" t="s">
        <v>1</v>
      </c>
      <c r="N287" s="180" t="s">
        <v>43</v>
      </c>
      <c r="O287" s="181">
        <v>1.6639999999999999</v>
      </c>
      <c r="P287" s="181">
        <f>O287*H287</f>
        <v>3.3279999999999998</v>
      </c>
      <c r="Q287" s="181">
        <v>1.1469999999999999E-2</v>
      </c>
      <c r="R287" s="181">
        <f>Q287*H287</f>
        <v>2.2939999999999999E-2</v>
      </c>
      <c r="S287" s="181">
        <v>0</v>
      </c>
      <c r="T287" s="182">
        <f>S287*H287</f>
        <v>0</v>
      </c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R287" s="183" t="s">
        <v>171</v>
      </c>
      <c r="AT287" s="183" t="s">
        <v>166</v>
      </c>
      <c r="AU287" s="183" t="s">
        <v>87</v>
      </c>
      <c r="AY287" s="87" t="s">
        <v>164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87" t="s">
        <v>85</v>
      </c>
      <c r="BK287" s="184">
        <f>ROUND(I287*H287,2)</f>
        <v>0</v>
      </c>
      <c r="BL287" s="87" t="s">
        <v>171</v>
      </c>
      <c r="BM287" s="183" t="s">
        <v>1607</v>
      </c>
    </row>
    <row r="288" spans="1:65" s="191" customFormat="1" x14ac:dyDescent="0.2">
      <c r="B288" s="192"/>
      <c r="D288" s="185" t="s">
        <v>175</v>
      </c>
      <c r="E288" s="193" t="s">
        <v>1</v>
      </c>
      <c r="F288" s="194" t="s">
        <v>351</v>
      </c>
      <c r="H288" s="193" t="s">
        <v>1</v>
      </c>
      <c r="I288" s="228"/>
      <c r="L288" s="192"/>
      <c r="M288" s="195"/>
      <c r="N288" s="196"/>
      <c r="O288" s="196"/>
      <c r="P288" s="196"/>
      <c r="Q288" s="196"/>
      <c r="R288" s="196"/>
      <c r="S288" s="196"/>
      <c r="T288" s="197"/>
      <c r="AT288" s="193" t="s">
        <v>175</v>
      </c>
      <c r="AU288" s="193" t="s">
        <v>87</v>
      </c>
      <c r="AV288" s="191" t="s">
        <v>85</v>
      </c>
      <c r="AW288" s="191" t="s">
        <v>33</v>
      </c>
      <c r="AX288" s="191" t="s">
        <v>78</v>
      </c>
      <c r="AY288" s="193" t="s">
        <v>164</v>
      </c>
    </row>
    <row r="289" spans="1:65" s="198" customFormat="1" x14ac:dyDescent="0.2">
      <c r="B289" s="199"/>
      <c r="D289" s="185" t="s">
        <v>175</v>
      </c>
      <c r="E289" s="200" t="s">
        <v>1</v>
      </c>
      <c r="F289" s="201" t="s">
        <v>87</v>
      </c>
      <c r="H289" s="202">
        <v>2</v>
      </c>
      <c r="I289" s="229"/>
      <c r="L289" s="199"/>
      <c r="M289" s="203"/>
      <c r="N289" s="204"/>
      <c r="O289" s="204"/>
      <c r="P289" s="204"/>
      <c r="Q289" s="204"/>
      <c r="R289" s="204"/>
      <c r="S289" s="204"/>
      <c r="T289" s="205"/>
      <c r="AT289" s="200" t="s">
        <v>175</v>
      </c>
      <c r="AU289" s="200" t="s">
        <v>87</v>
      </c>
      <c r="AV289" s="198" t="s">
        <v>87</v>
      </c>
      <c r="AW289" s="198" t="s">
        <v>33</v>
      </c>
      <c r="AX289" s="198" t="s">
        <v>85</v>
      </c>
      <c r="AY289" s="200" t="s">
        <v>164</v>
      </c>
    </row>
    <row r="290" spans="1:65" s="97" customFormat="1" ht="21.75" customHeight="1" x14ac:dyDescent="0.2">
      <c r="A290" s="95"/>
      <c r="B290" s="94"/>
      <c r="C290" s="214" t="s">
        <v>465</v>
      </c>
      <c r="D290" s="214" t="s">
        <v>278</v>
      </c>
      <c r="E290" s="215" t="s">
        <v>500</v>
      </c>
      <c r="F290" s="216" t="s">
        <v>501</v>
      </c>
      <c r="G290" s="217" t="s">
        <v>349</v>
      </c>
      <c r="H290" s="218">
        <v>2</v>
      </c>
      <c r="I290" s="74"/>
      <c r="J290" s="219">
        <f>ROUND(I290*H290,2)</f>
        <v>0</v>
      </c>
      <c r="K290" s="216" t="s">
        <v>170</v>
      </c>
      <c r="L290" s="220"/>
      <c r="M290" s="221" t="s">
        <v>1</v>
      </c>
      <c r="N290" s="222" t="s">
        <v>43</v>
      </c>
      <c r="O290" s="181">
        <v>0</v>
      </c>
      <c r="P290" s="181">
        <f>O290*H290</f>
        <v>0</v>
      </c>
      <c r="Q290" s="181">
        <v>0.58499999999999996</v>
      </c>
      <c r="R290" s="181">
        <f>Q290*H290</f>
        <v>1.17</v>
      </c>
      <c r="S290" s="181">
        <v>0</v>
      </c>
      <c r="T290" s="182">
        <f>S290*H290</f>
        <v>0</v>
      </c>
      <c r="U290" s="95"/>
      <c r="V290" s="95"/>
      <c r="W290" s="95"/>
      <c r="X290" s="95"/>
      <c r="Y290" s="95"/>
      <c r="Z290" s="95"/>
      <c r="AA290" s="95"/>
      <c r="AB290" s="95"/>
      <c r="AC290" s="95"/>
      <c r="AD290" s="95"/>
      <c r="AE290" s="95"/>
      <c r="AR290" s="183" t="s">
        <v>212</v>
      </c>
      <c r="AT290" s="183" t="s">
        <v>278</v>
      </c>
      <c r="AU290" s="183" t="s">
        <v>87</v>
      </c>
      <c r="AY290" s="87" t="s">
        <v>164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87" t="s">
        <v>85</v>
      </c>
      <c r="BK290" s="184">
        <f>ROUND(I290*H290,2)</f>
        <v>0</v>
      </c>
      <c r="BL290" s="87" t="s">
        <v>171</v>
      </c>
      <c r="BM290" s="183" t="s">
        <v>1608</v>
      </c>
    </row>
    <row r="291" spans="1:65" s="97" customFormat="1" ht="21.75" customHeight="1" x14ac:dyDescent="0.2">
      <c r="A291" s="95"/>
      <c r="B291" s="94"/>
      <c r="C291" s="173" t="s">
        <v>469</v>
      </c>
      <c r="D291" s="173" t="s">
        <v>166</v>
      </c>
      <c r="E291" s="174" t="s">
        <v>504</v>
      </c>
      <c r="F291" s="175" t="s">
        <v>505</v>
      </c>
      <c r="G291" s="176" t="s">
        <v>349</v>
      </c>
      <c r="H291" s="177">
        <v>2</v>
      </c>
      <c r="I291" s="73"/>
      <c r="J291" s="178">
        <f>ROUND(I291*H291,2)</f>
        <v>0</v>
      </c>
      <c r="K291" s="175" t="s">
        <v>170</v>
      </c>
      <c r="L291" s="94"/>
      <c r="M291" s="179" t="s">
        <v>1</v>
      </c>
      <c r="N291" s="180" t="s">
        <v>43</v>
      </c>
      <c r="O291" s="181">
        <v>2.08</v>
      </c>
      <c r="P291" s="181">
        <f>O291*H291</f>
        <v>4.16</v>
      </c>
      <c r="Q291" s="181">
        <v>2.7529999999999999E-2</v>
      </c>
      <c r="R291" s="181">
        <f>Q291*H291</f>
        <v>5.5059999999999998E-2</v>
      </c>
      <c r="S291" s="181">
        <v>0</v>
      </c>
      <c r="T291" s="182">
        <f>S291*H291</f>
        <v>0</v>
      </c>
      <c r="U291" s="95"/>
      <c r="V291" s="95"/>
      <c r="W291" s="95"/>
      <c r="X291" s="95"/>
      <c r="Y291" s="95"/>
      <c r="Z291" s="95"/>
      <c r="AA291" s="95"/>
      <c r="AB291" s="95"/>
      <c r="AC291" s="95"/>
      <c r="AD291" s="95"/>
      <c r="AE291" s="95"/>
      <c r="AR291" s="183" t="s">
        <v>171</v>
      </c>
      <c r="AT291" s="183" t="s">
        <v>166</v>
      </c>
      <c r="AU291" s="183" t="s">
        <v>87</v>
      </c>
      <c r="AY291" s="87" t="s">
        <v>164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87" t="s">
        <v>85</v>
      </c>
      <c r="BK291" s="184">
        <f>ROUND(I291*H291,2)</f>
        <v>0</v>
      </c>
      <c r="BL291" s="87" t="s">
        <v>171</v>
      </c>
      <c r="BM291" s="183" t="s">
        <v>1609</v>
      </c>
    </row>
    <row r="292" spans="1:65" s="191" customFormat="1" x14ac:dyDescent="0.2">
      <c r="B292" s="192"/>
      <c r="D292" s="185" t="s">
        <v>175</v>
      </c>
      <c r="E292" s="193" t="s">
        <v>1</v>
      </c>
      <c r="F292" s="194" t="s">
        <v>351</v>
      </c>
      <c r="H292" s="193" t="s">
        <v>1</v>
      </c>
      <c r="I292" s="228"/>
      <c r="L292" s="192"/>
      <c r="M292" s="195"/>
      <c r="N292" s="196"/>
      <c r="O292" s="196"/>
      <c r="P292" s="196"/>
      <c r="Q292" s="196"/>
      <c r="R292" s="196"/>
      <c r="S292" s="196"/>
      <c r="T292" s="197"/>
      <c r="AT292" s="193" t="s">
        <v>175</v>
      </c>
      <c r="AU292" s="193" t="s">
        <v>87</v>
      </c>
      <c r="AV292" s="191" t="s">
        <v>85</v>
      </c>
      <c r="AW292" s="191" t="s">
        <v>33</v>
      </c>
      <c r="AX292" s="191" t="s">
        <v>78</v>
      </c>
      <c r="AY292" s="193" t="s">
        <v>164</v>
      </c>
    </row>
    <row r="293" spans="1:65" s="198" customFormat="1" x14ac:dyDescent="0.2">
      <c r="B293" s="199"/>
      <c r="D293" s="185" t="s">
        <v>175</v>
      </c>
      <c r="E293" s="200" t="s">
        <v>1</v>
      </c>
      <c r="F293" s="201" t="s">
        <v>87</v>
      </c>
      <c r="H293" s="202">
        <v>2</v>
      </c>
      <c r="I293" s="229"/>
      <c r="L293" s="199"/>
      <c r="M293" s="203"/>
      <c r="N293" s="204"/>
      <c r="O293" s="204"/>
      <c r="P293" s="204"/>
      <c r="Q293" s="204"/>
      <c r="R293" s="204"/>
      <c r="S293" s="204"/>
      <c r="T293" s="205"/>
      <c r="AT293" s="200" t="s">
        <v>175</v>
      </c>
      <c r="AU293" s="200" t="s">
        <v>87</v>
      </c>
      <c r="AV293" s="198" t="s">
        <v>87</v>
      </c>
      <c r="AW293" s="198" t="s">
        <v>33</v>
      </c>
      <c r="AX293" s="198" t="s">
        <v>85</v>
      </c>
      <c r="AY293" s="200" t="s">
        <v>164</v>
      </c>
    </row>
    <row r="294" spans="1:65" s="97" customFormat="1" ht="21.75" customHeight="1" x14ac:dyDescent="0.2">
      <c r="A294" s="95"/>
      <c r="B294" s="94"/>
      <c r="C294" s="214" t="s">
        <v>473</v>
      </c>
      <c r="D294" s="214" t="s">
        <v>278</v>
      </c>
      <c r="E294" s="215" t="s">
        <v>508</v>
      </c>
      <c r="F294" s="216" t="s">
        <v>509</v>
      </c>
      <c r="G294" s="217" t="s">
        <v>349</v>
      </c>
      <c r="H294" s="218">
        <v>2</v>
      </c>
      <c r="I294" s="74"/>
      <c r="J294" s="219">
        <f>ROUND(I294*H294,2)</f>
        <v>0</v>
      </c>
      <c r="K294" s="216" t="s">
        <v>1</v>
      </c>
      <c r="L294" s="220"/>
      <c r="M294" s="221" t="s">
        <v>1</v>
      </c>
      <c r="N294" s="222" t="s">
        <v>43</v>
      </c>
      <c r="O294" s="181">
        <v>0</v>
      </c>
      <c r="P294" s="181">
        <f>O294*H294</f>
        <v>0</v>
      </c>
      <c r="Q294" s="181">
        <v>2.1</v>
      </c>
      <c r="R294" s="181">
        <f>Q294*H294</f>
        <v>4.2</v>
      </c>
      <c r="S294" s="181">
        <v>0</v>
      </c>
      <c r="T294" s="182">
        <f>S294*H294</f>
        <v>0</v>
      </c>
      <c r="U294" s="95"/>
      <c r="V294" s="95"/>
      <c r="W294" s="95"/>
      <c r="X294" s="95"/>
      <c r="Y294" s="95"/>
      <c r="Z294" s="95"/>
      <c r="AA294" s="95"/>
      <c r="AB294" s="95"/>
      <c r="AC294" s="95"/>
      <c r="AD294" s="95"/>
      <c r="AE294" s="95"/>
      <c r="AR294" s="183" t="s">
        <v>212</v>
      </c>
      <c r="AT294" s="183" t="s">
        <v>278</v>
      </c>
      <c r="AU294" s="183" t="s">
        <v>87</v>
      </c>
      <c r="AY294" s="87" t="s">
        <v>164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87" t="s">
        <v>85</v>
      </c>
      <c r="BK294" s="184">
        <f>ROUND(I294*H294,2)</f>
        <v>0</v>
      </c>
      <c r="BL294" s="87" t="s">
        <v>171</v>
      </c>
      <c r="BM294" s="183" t="s">
        <v>1610</v>
      </c>
    </row>
    <row r="295" spans="1:65" s="97" customFormat="1" ht="21.75" customHeight="1" x14ac:dyDescent="0.2">
      <c r="A295" s="95"/>
      <c r="B295" s="94"/>
      <c r="C295" s="214" t="s">
        <v>478</v>
      </c>
      <c r="D295" s="214" t="s">
        <v>278</v>
      </c>
      <c r="E295" s="215" t="s">
        <v>512</v>
      </c>
      <c r="F295" s="216" t="s">
        <v>513</v>
      </c>
      <c r="G295" s="217" t="s">
        <v>349</v>
      </c>
      <c r="H295" s="218">
        <v>8</v>
      </c>
      <c r="I295" s="74"/>
      <c r="J295" s="219">
        <f>ROUND(I295*H295,2)</f>
        <v>0</v>
      </c>
      <c r="K295" s="216" t="s">
        <v>170</v>
      </c>
      <c r="L295" s="220"/>
      <c r="M295" s="221" t="s">
        <v>1</v>
      </c>
      <c r="N295" s="222" t="s">
        <v>43</v>
      </c>
      <c r="O295" s="181">
        <v>0</v>
      </c>
      <c r="P295" s="181">
        <f>O295*H295</f>
        <v>0</v>
      </c>
      <c r="Q295" s="181">
        <v>2E-3</v>
      </c>
      <c r="R295" s="181">
        <f>Q295*H295</f>
        <v>1.6E-2</v>
      </c>
      <c r="S295" s="181">
        <v>0</v>
      </c>
      <c r="T295" s="182">
        <f>S295*H295</f>
        <v>0</v>
      </c>
      <c r="U295" s="95"/>
      <c r="V295" s="95"/>
      <c r="W295" s="95"/>
      <c r="X295" s="95"/>
      <c r="Y295" s="95"/>
      <c r="Z295" s="95"/>
      <c r="AA295" s="95"/>
      <c r="AB295" s="95"/>
      <c r="AC295" s="95"/>
      <c r="AD295" s="95"/>
      <c r="AE295" s="95"/>
      <c r="AR295" s="183" t="s">
        <v>212</v>
      </c>
      <c r="AT295" s="183" t="s">
        <v>278</v>
      </c>
      <c r="AU295" s="183" t="s">
        <v>87</v>
      </c>
      <c r="AY295" s="87" t="s">
        <v>164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87" t="s">
        <v>85</v>
      </c>
      <c r="BK295" s="184">
        <f>ROUND(I295*H295,2)</f>
        <v>0</v>
      </c>
      <c r="BL295" s="87" t="s">
        <v>171</v>
      </c>
      <c r="BM295" s="183" t="s">
        <v>1611</v>
      </c>
    </row>
    <row r="296" spans="1:65" s="191" customFormat="1" x14ac:dyDescent="0.2">
      <c r="B296" s="192"/>
      <c r="D296" s="185" t="s">
        <v>175</v>
      </c>
      <c r="E296" s="193" t="s">
        <v>1</v>
      </c>
      <c r="F296" s="194" t="s">
        <v>351</v>
      </c>
      <c r="H296" s="193" t="s">
        <v>1</v>
      </c>
      <c r="I296" s="228"/>
      <c r="L296" s="192"/>
      <c r="M296" s="195"/>
      <c r="N296" s="196"/>
      <c r="O296" s="196"/>
      <c r="P296" s="196"/>
      <c r="Q296" s="196"/>
      <c r="R296" s="196"/>
      <c r="S296" s="196"/>
      <c r="T296" s="197"/>
      <c r="AT296" s="193" t="s">
        <v>175</v>
      </c>
      <c r="AU296" s="193" t="s">
        <v>87</v>
      </c>
      <c r="AV296" s="191" t="s">
        <v>85</v>
      </c>
      <c r="AW296" s="191" t="s">
        <v>33</v>
      </c>
      <c r="AX296" s="191" t="s">
        <v>78</v>
      </c>
      <c r="AY296" s="193" t="s">
        <v>164</v>
      </c>
    </row>
    <row r="297" spans="1:65" s="198" customFormat="1" x14ac:dyDescent="0.2">
      <c r="B297" s="199"/>
      <c r="D297" s="185" t="s">
        <v>175</v>
      </c>
      <c r="E297" s="200" t="s">
        <v>1</v>
      </c>
      <c r="F297" s="201" t="s">
        <v>212</v>
      </c>
      <c r="H297" s="202">
        <v>8</v>
      </c>
      <c r="I297" s="229"/>
      <c r="L297" s="199"/>
      <c r="M297" s="203"/>
      <c r="N297" s="204"/>
      <c r="O297" s="204"/>
      <c r="P297" s="204"/>
      <c r="Q297" s="204"/>
      <c r="R297" s="204"/>
      <c r="S297" s="204"/>
      <c r="T297" s="205"/>
      <c r="AT297" s="200" t="s">
        <v>175</v>
      </c>
      <c r="AU297" s="200" t="s">
        <v>87</v>
      </c>
      <c r="AV297" s="198" t="s">
        <v>87</v>
      </c>
      <c r="AW297" s="198" t="s">
        <v>33</v>
      </c>
      <c r="AX297" s="198" t="s">
        <v>85</v>
      </c>
      <c r="AY297" s="200" t="s">
        <v>164</v>
      </c>
    </row>
    <row r="298" spans="1:65" s="97" customFormat="1" ht="21.75" customHeight="1" x14ac:dyDescent="0.2">
      <c r="A298" s="95"/>
      <c r="B298" s="94"/>
      <c r="C298" s="173" t="s">
        <v>483</v>
      </c>
      <c r="D298" s="173" t="s">
        <v>166</v>
      </c>
      <c r="E298" s="174" t="s">
        <v>516</v>
      </c>
      <c r="F298" s="175" t="s">
        <v>517</v>
      </c>
      <c r="G298" s="176" t="s">
        <v>349</v>
      </c>
      <c r="H298" s="177">
        <v>2</v>
      </c>
      <c r="I298" s="73"/>
      <c r="J298" s="178">
        <f>ROUND(I298*H298,2)</f>
        <v>0</v>
      </c>
      <c r="K298" s="175" t="s">
        <v>170</v>
      </c>
      <c r="L298" s="94"/>
      <c r="M298" s="179" t="s">
        <v>1</v>
      </c>
      <c r="N298" s="180" t="s">
        <v>43</v>
      </c>
      <c r="O298" s="181">
        <v>0.64100000000000001</v>
      </c>
      <c r="P298" s="181">
        <f>O298*H298</f>
        <v>1.282</v>
      </c>
      <c r="Q298" s="181">
        <v>0</v>
      </c>
      <c r="R298" s="181">
        <f>Q298*H298</f>
        <v>0</v>
      </c>
      <c r="S298" s="181">
        <v>0.1</v>
      </c>
      <c r="T298" s="182">
        <f>S298*H298</f>
        <v>0.2</v>
      </c>
      <c r="U298" s="95"/>
      <c r="V298" s="95"/>
      <c r="W298" s="95"/>
      <c r="X298" s="95"/>
      <c r="Y298" s="95"/>
      <c r="Z298" s="95"/>
      <c r="AA298" s="95"/>
      <c r="AB298" s="95"/>
      <c r="AC298" s="95"/>
      <c r="AD298" s="95"/>
      <c r="AE298" s="95"/>
      <c r="AR298" s="183" t="s">
        <v>171</v>
      </c>
      <c r="AT298" s="183" t="s">
        <v>166</v>
      </c>
      <c r="AU298" s="183" t="s">
        <v>87</v>
      </c>
      <c r="AY298" s="87" t="s">
        <v>164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87" t="s">
        <v>85</v>
      </c>
      <c r="BK298" s="184">
        <f>ROUND(I298*H298,2)</f>
        <v>0</v>
      </c>
      <c r="BL298" s="87" t="s">
        <v>171</v>
      </c>
      <c r="BM298" s="183" t="s">
        <v>1612</v>
      </c>
    </row>
    <row r="299" spans="1:65" s="97" customFormat="1" ht="21.75" customHeight="1" x14ac:dyDescent="0.2">
      <c r="A299" s="95"/>
      <c r="B299" s="94"/>
      <c r="C299" s="173" t="s">
        <v>487</v>
      </c>
      <c r="D299" s="173" t="s">
        <v>166</v>
      </c>
      <c r="E299" s="174" t="s">
        <v>520</v>
      </c>
      <c r="F299" s="175" t="s">
        <v>521</v>
      </c>
      <c r="G299" s="176" t="s">
        <v>349</v>
      </c>
      <c r="H299" s="177">
        <v>2</v>
      </c>
      <c r="I299" s="73"/>
      <c r="J299" s="178">
        <f>ROUND(I299*H299,2)</f>
        <v>0</v>
      </c>
      <c r="K299" s="175" t="s">
        <v>1</v>
      </c>
      <c r="L299" s="94"/>
      <c r="M299" s="179" t="s">
        <v>1</v>
      </c>
      <c r="N299" s="180" t="s">
        <v>43</v>
      </c>
      <c r="O299" s="181">
        <v>1.994</v>
      </c>
      <c r="P299" s="181">
        <f>O299*H299</f>
        <v>3.988</v>
      </c>
      <c r="Q299" s="181">
        <v>0.217338</v>
      </c>
      <c r="R299" s="181">
        <f>Q299*H299</f>
        <v>0.43467600000000001</v>
      </c>
      <c r="S299" s="181">
        <v>0</v>
      </c>
      <c r="T299" s="182">
        <f>S299*H299</f>
        <v>0</v>
      </c>
      <c r="U299" s="95"/>
      <c r="V299" s="95"/>
      <c r="W299" s="95"/>
      <c r="X299" s="95"/>
      <c r="Y299" s="95"/>
      <c r="Z299" s="95"/>
      <c r="AA299" s="95"/>
      <c r="AB299" s="95"/>
      <c r="AC299" s="95"/>
      <c r="AD299" s="95"/>
      <c r="AE299" s="95"/>
      <c r="AR299" s="183" t="s">
        <v>171</v>
      </c>
      <c r="AT299" s="183" t="s">
        <v>166</v>
      </c>
      <c r="AU299" s="183" t="s">
        <v>87</v>
      </c>
      <c r="AY299" s="87" t="s">
        <v>164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87" t="s">
        <v>85</v>
      </c>
      <c r="BK299" s="184">
        <f>ROUND(I299*H299,2)</f>
        <v>0</v>
      </c>
      <c r="BL299" s="87" t="s">
        <v>171</v>
      </c>
      <c r="BM299" s="183" t="s">
        <v>1613</v>
      </c>
    </row>
    <row r="300" spans="1:65" s="191" customFormat="1" x14ac:dyDescent="0.2">
      <c r="B300" s="192"/>
      <c r="D300" s="185" t="s">
        <v>175</v>
      </c>
      <c r="E300" s="193" t="s">
        <v>1</v>
      </c>
      <c r="F300" s="194" t="s">
        <v>351</v>
      </c>
      <c r="H300" s="193" t="s">
        <v>1</v>
      </c>
      <c r="I300" s="228"/>
      <c r="L300" s="192"/>
      <c r="M300" s="195"/>
      <c r="N300" s="196"/>
      <c r="O300" s="196"/>
      <c r="P300" s="196"/>
      <c r="Q300" s="196"/>
      <c r="R300" s="196"/>
      <c r="S300" s="196"/>
      <c r="T300" s="197"/>
      <c r="AT300" s="193" t="s">
        <v>175</v>
      </c>
      <c r="AU300" s="193" t="s">
        <v>87</v>
      </c>
      <c r="AV300" s="191" t="s">
        <v>85</v>
      </c>
      <c r="AW300" s="191" t="s">
        <v>33</v>
      </c>
      <c r="AX300" s="191" t="s">
        <v>78</v>
      </c>
      <c r="AY300" s="193" t="s">
        <v>164</v>
      </c>
    </row>
    <row r="301" spans="1:65" s="198" customFormat="1" x14ac:dyDescent="0.2">
      <c r="B301" s="199"/>
      <c r="D301" s="185" t="s">
        <v>175</v>
      </c>
      <c r="E301" s="200" t="s">
        <v>1</v>
      </c>
      <c r="F301" s="201" t="s">
        <v>87</v>
      </c>
      <c r="H301" s="202">
        <v>2</v>
      </c>
      <c r="I301" s="229"/>
      <c r="L301" s="199"/>
      <c r="M301" s="203"/>
      <c r="N301" s="204"/>
      <c r="O301" s="204"/>
      <c r="P301" s="204"/>
      <c r="Q301" s="204"/>
      <c r="R301" s="204"/>
      <c r="S301" s="204"/>
      <c r="T301" s="205"/>
      <c r="AT301" s="200" t="s">
        <v>175</v>
      </c>
      <c r="AU301" s="200" t="s">
        <v>87</v>
      </c>
      <c r="AV301" s="198" t="s">
        <v>87</v>
      </c>
      <c r="AW301" s="198" t="s">
        <v>33</v>
      </c>
      <c r="AX301" s="198" t="s">
        <v>85</v>
      </c>
      <c r="AY301" s="200" t="s">
        <v>164</v>
      </c>
    </row>
    <row r="302" spans="1:65" s="97" customFormat="1" ht="21.75" customHeight="1" x14ac:dyDescent="0.2">
      <c r="A302" s="95"/>
      <c r="B302" s="94"/>
      <c r="C302" s="214" t="s">
        <v>491</v>
      </c>
      <c r="D302" s="214" t="s">
        <v>278</v>
      </c>
      <c r="E302" s="215" t="s">
        <v>524</v>
      </c>
      <c r="F302" s="216" t="s">
        <v>525</v>
      </c>
      <c r="G302" s="217" t="s">
        <v>349</v>
      </c>
      <c r="H302" s="218">
        <v>2</v>
      </c>
      <c r="I302" s="74"/>
      <c r="J302" s="219">
        <f>ROUND(I302*H302,2)</f>
        <v>0</v>
      </c>
      <c r="K302" s="216" t="s">
        <v>1</v>
      </c>
      <c r="L302" s="220"/>
      <c r="M302" s="221" t="s">
        <v>1</v>
      </c>
      <c r="N302" s="222" t="s">
        <v>43</v>
      </c>
      <c r="O302" s="181">
        <v>0</v>
      </c>
      <c r="P302" s="181">
        <f>O302*H302</f>
        <v>0</v>
      </c>
      <c r="Q302" s="181">
        <v>8.1000000000000003E-2</v>
      </c>
      <c r="R302" s="181">
        <f>Q302*H302</f>
        <v>0.16200000000000001</v>
      </c>
      <c r="S302" s="181">
        <v>0</v>
      </c>
      <c r="T302" s="182">
        <f>S302*H302</f>
        <v>0</v>
      </c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R302" s="183" t="s">
        <v>212</v>
      </c>
      <c r="AT302" s="183" t="s">
        <v>278</v>
      </c>
      <c r="AU302" s="183" t="s">
        <v>87</v>
      </c>
      <c r="AY302" s="87" t="s">
        <v>164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87" t="s">
        <v>85</v>
      </c>
      <c r="BK302" s="184">
        <f>ROUND(I302*H302,2)</f>
        <v>0</v>
      </c>
      <c r="BL302" s="87" t="s">
        <v>171</v>
      </c>
      <c r="BM302" s="183" t="s">
        <v>1614</v>
      </c>
    </row>
    <row r="303" spans="1:65" s="97" customFormat="1" ht="16.5" customHeight="1" x14ac:dyDescent="0.2">
      <c r="A303" s="95"/>
      <c r="B303" s="94"/>
      <c r="C303" s="173" t="s">
        <v>495</v>
      </c>
      <c r="D303" s="173" t="s">
        <v>166</v>
      </c>
      <c r="E303" s="174" t="s">
        <v>528</v>
      </c>
      <c r="F303" s="175" t="s">
        <v>529</v>
      </c>
      <c r="G303" s="176" t="s">
        <v>187</v>
      </c>
      <c r="H303" s="177">
        <v>65</v>
      </c>
      <c r="I303" s="73"/>
      <c r="J303" s="178">
        <f>ROUND(I303*H303,2)</f>
        <v>0</v>
      </c>
      <c r="K303" s="175" t="s">
        <v>170</v>
      </c>
      <c r="L303" s="94"/>
      <c r="M303" s="179" t="s">
        <v>1</v>
      </c>
      <c r="N303" s="180" t="s">
        <v>43</v>
      </c>
      <c r="O303" s="181">
        <v>2.5000000000000001E-2</v>
      </c>
      <c r="P303" s="181">
        <f>O303*H303</f>
        <v>1.625</v>
      </c>
      <c r="Q303" s="181">
        <v>9.0000000000000006E-5</v>
      </c>
      <c r="R303" s="181">
        <f>Q303*H303</f>
        <v>5.8500000000000002E-3</v>
      </c>
      <c r="S303" s="181">
        <v>0</v>
      </c>
      <c r="T303" s="182">
        <f>S303*H303</f>
        <v>0</v>
      </c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R303" s="183" t="s">
        <v>171</v>
      </c>
      <c r="AT303" s="183" t="s">
        <v>166</v>
      </c>
      <c r="AU303" s="183" t="s">
        <v>87</v>
      </c>
      <c r="AY303" s="87" t="s">
        <v>164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87" t="s">
        <v>85</v>
      </c>
      <c r="BK303" s="184">
        <f>ROUND(I303*H303,2)</f>
        <v>0</v>
      </c>
      <c r="BL303" s="87" t="s">
        <v>171</v>
      </c>
      <c r="BM303" s="183" t="s">
        <v>1615</v>
      </c>
    </row>
    <row r="304" spans="1:65" s="191" customFormat="1" x14ac:dyDescent="0.2">
      <c r="B304" s="192"/>
      <c r="D304" s="185" t="s">
        <v>175</v>
      </c>
      <c r="E304" s="193" t="s">
        <v>1</v>
      </c>
      <c r="F304" s="194" t="s">
        <v>531</v>
      </c>
      <c r="H304" s="193" t="s">
        <v>1</v>
      </c>
      <c r="I304" s="228"/>
      <c r="L304" s="192"/>
      <c r="M304" s="195"/>
      <c r="N304" s="196"/>
      <c r="O304" s="196"/>
      <c r="P304" s="196"/>
      <c r="Q304" s="196"/>
      <c r="R304" s="196"/>
      <c r="S304" s="196"/>
      <c r="T304" s="197"/>
      <c r="AT304" s="193" t="s">
        <v>175</v>
      </c>
      <c r="AU304" s="193" t="s">
        <v>87</v>
      </c>
      <c r="AV304" s="191" t="s">
        <v>85</v>
      </c>
      <c r="AW304" s="191" t="s">
        <v>33</v>
      </c>
      <c r="AX304" s="191" t="s">
        <v>78</v>
      </c>
      <c r="AY304" s="193" t="s">
        <v>164</v>
      </c>
    </row>
    <row r="305" spans="1:65" s="198" customFormat="1" x14ac:dyDescent="0.2">
      <c r="B305" s="199"/>
      <c r="D305" s="185" t="s">
        <v>175</v>
      </c>
      <c r="E305" s="200" t="s">
        <v>1</v>
      </c>
      <c r="F305" s="201" t="s">
        <v>1616</v>
      </c>
      <c r="H305" s="202">
        <v>65</v>
      </c>
      <c r="I305" s="229"/>
      <c r="L305" s="199"/>
      <c r="M305" s="203"/>
      <c r="N305" s="204"/>
      <c r="O305" s="204"/>
      <c r="P305" s="204"/>
      <c r="Q305" s="204"/>
      <c r="R305" s="204"/>
      <c r="S305" s="204"/>
      <c r="T305" s="205"/>
      <c r="AT305" s="200" t="s">
        <v>175</v>
      </c>
      <c r="AU305" s="200" t="s">
        <v>87</v>
      </c>
      <c r="AV305" s="198" t="s">
        <v>87</v>
      </c>
      <c r="AW305" s="198" t="s">
        <v>33</v>
      </c>
      <c r="AX305" s="198" t="s">
        <v>85</v>
      </c>
      <c r="AY305" s="200" t="s">
        <v>164</v>
      </c>
    </row>
    <row r="306" spans="1:65" s="160" customFormat="1" ht="22.9" customHeight="1" x14ac:dyDescent="0.2">
      <c r="B306" s="161"/>
      <c r="D306" s="162" t="s">
        <v>77</v>
      </c>
      <c r="E306" s="171" t="s">
        <v>544</v>
      </c>
      <c r="F306" s="171" t="s">
        <v>545</v>
      </c>
      <c r="I306" s="231"/>
      <c r="J306" s="172">
        <f>BK306</f>
        <v>0</v>
      </c>
      <c r="L306" s="161"/>
      <c r="M306" s="165"/>
      <c r="N306" s="166"/>
      <c r="O306" s="166"/>
      <c r="P306" s="167">
        <f>SUM(P307:P312)</f>
        <v>0.39923999999999998</v>
      </c>
      <c r="Q306" s="166"/>
      <c r="R306" s="167">
        <f>SUM(R307:R312)</f>
        <v>0</v>
      </c>
      <c r="S306" s="166"/>
      <c r="T306" s="168">
        <f>SUM(T307:T312)</f>
        <v>0</v>
      </c>
      <c r="AR306" s="162" t="s">
        <v>85</v>
      </c>
      <c r="AT306" s="169" t="s">
        <v>77</v>
      </c>
      <c r="AU306" s="169" t="s">
        <v>85</v>
      </c>
      <c r="AY306" s="162" t="s">
        <v>164</v>
      </c>
      <c r="BK306" s="170">
        <f>SUM(BK307:BK312)</f>
        <v>0</v>
      </c>
    </row>
    <row r="307" spans="1:65" s="97" customFormat="1" ht="21.75" customHeight="1" x14ac:dyDescent="0.2">
      <c r="A307" s="95"/>
      <c r="B307" s="94"/>
      <c r="C307" s="173" t="s">
        <v>499</v>
      </c>
      <c r="D307" s="173" t="s">
        <v>166</v>
      </c>
      <c r="E307" s="174" t="s">
        <v>547</v>
      </c>
      <c r="F307" s="175" t="s">
        <v>548</v>
      </c>
      <c r="G307" s="176" t="s">
        <v>281</v>
      </c>
      <c r="H307" s="177">
        <v>13.308</v>
      </c>
      <c r="I307" s="73"/>
      <c r="J307" s="178">
        <f>ROUND(I307*H307,2)</f>
        <v>0</v>
      </c>
      <c r="K307" s="175" t="s">
        <v>1</v>
      </c>
      <c r="L307" s="94"/>
      <c r="M307" s="179" t="s">
        <v>1</v>
      </c>
      <c r="N307" s="180" t="s">
        <v>43</v>
      </c>
      <c r="O307" s="181">
        <v>0.03</v>
      </c>
      <c r="P307" s="181">
        <f>O307*H307</f>
        <v>0.39923999999999998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R307" s="183" t="s">
        <v>171</v>
      </c>
      <c r="AT307" s="183" t="s">
        <v>166</v>
      </c>
      <c r="AU307" s="183" t="s">
        <v>87</v>
      </c>
      <c r="AY307" s="87" t="s">
        <v>164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87" t="s">
        <v>85</v>
      </c>
      <c r="BK307" s="184">
        <f>ROUND(I307*H307,2)</f>
        <v>0</v>
      </c>
      <c r="BL307" s="87" t="s">
        <v>171</v>
      </c>
      <c r="BM307" s="183" t="s">
        <v>1617</v>
      </c>
    </row>
    <row r="308" spans="1:65" s="191" customFormat="1" x14ac:dyDescent="0.2">
      <c r="B308" s="192"/>
      <c r="D308" s="185" t="s">
        <v>175</v>
      </c>
      <c r="E308" s="193" t="s">
        <v>1</v>
      </c>
      <c r="F308" s="194" t="s">
        <v>551</v>
      </c>
      <c r="H308" s="193" t="s">
        <v>1</v>
      </c>
      <c r="I308" s="228"/>
      <c r="L308" s="192"/>
      <c r="M308" s="195"/>
      <c r="N308" s="196"/>
      <c r="O308" s="196"/>
      <c r="P308" s="196"/>
      <c r="Q308" s="196"/>
      <c r="R308" s="196"/>
      <c r="S308" s="196"/>
      <c r="T308" s="197"/>
      <c r="AT308" s="193" t="s">
        <v>175</v>
      </c>
      <c r="AU308" s="193" t="s">
        <v>87</v>
      </c>
      <c r="AV308" s="191" t="s">
        <v>85</v>
      </c>
      <c r="AW308" s="191" t="s">
        <v>33</v>
      </c>
      <c r="AX308" s="191" t="s">
        <v>78</v>
      </c>
      <c r="AY308" s="193" t="s">
        <v>164</v>
      </c>
    </row>
    <row r="309" spans="1:65" s="191" customFormat="1" x14ac:dyDescent="0.2">
      <c r="B309" s="192"/>
      <c r="D309" s="185" t="s">
        <v>175</v>
      </c>
      <c r="E309" s="193" t="s">
        <v>1</v>
      </c>
      <c r="F309" s="194" t="s">
        <v>268</v>
      </c>
      <c r="H309" s="193" t="s">
        <v>1</v>
      </c>
      <c r="I309" s="228"/>
      <c r="L309" s="192"/>
      <c r="M309" s="195"/>
      <c r="N309" s="196"/>
      <c r="O309" s="196"/>
      <c r="P309" s="196"/>
      <c r="Q309" s="196"/>
      <c r="R309" s="196"/>
      <c r="S309" s="196"/>
      <c r="T309" s="197"/>
      <c r="AT309" s="193" t="s">
        <v>175</v>
      </c>
      <c r="AU309" s="193" t="s">
        <v>87</v>
      </c>
      <c r="AV309" s="191" t="s">
        <v>85</v>
      </c>
      <c r="AW309" s="191" t="s">
        <v>33</v>
      </c>
      <c r="AX309" s="191" t="s">
        <v>78</v>
      </c>
      <c r="AY309" s="193" t="s">
        <v>164</v>
      </c>
    </row>
    <row r="310" spans="1:65" s="191" customFormat="1" x14ac:dyDescent="0.2">
      <c r="B310" s="192"/>
      <c r="D310" s="185" t="s">
        <v>175</v>
      </c>
      <c r="E310" s="193" t="s">
        <v>1</v>
      </c>
      <c r="F310" s="194" t="s">
        <v>269</v>
      </c>
      <c r="H310" s="193" t="s">
        <v>1</v>
      </c>
      <c r="I310" s="228"/>
      <c r="L310" s="192"/>
      <c r="M310" s="195"/>
      <c r="N310" s="196"/>
      <c r="O310" s="196"/>
      <c r="P310" s="196"/>
      <c r="Q310" s="196"/>
      <c r="R310" s="196"/>
      <c r="S310" s="196"/>
      <c r="T310" s="197"/>
      <c r="AT310" s="193" t="s">
        <v>175</v>
      </c>
      <c r="AU310" s="193" t="s">
        <v>87</v>
      </c>
      <c r="AV310" s="191" t="s">
        <v>85</v>
      </c>
      <c r="AW310" s="191" t="s">
        <v>33</v>
      </c>
      <c r="AX310" s="191" t="s">
        <v>78</v>
      </c>
      <c r="AY310" s="193" t="s">
        <v>164</v>
      </c>
    </row>
    <row r="311" spans="1:65" s="198" customFormat="1" x14ac:dyDescent="0.2">
      <c r="B311" s="199"/>
      <c r="D311" s="185" t="s">
        <v>175</v>
      </c>
      <c r="E311" s="200" t="s">
        <v>1</v>
      </c>
      <c r="F311" s="201" t="s">
        <v>1618</v>
      </c>
      <c r="H311" s="202">
        <v>13.308</v>
      </c>
      <c r="I311" s="229"/>
      <c r="L311" s="199"/>
      <c r="M311" s="203"/>
      <c r="N311" s="204"/>
      <c r="O311" s="204"/>
      <c r="P311" s="204"/>
      <c r="Q311" s="204"/>
      <c r="R311" s="204"/>
      <c r="S311" s="204"/>
      <c r="T311" s="205"/>
      <c r="AT311" s="200" t="s">
        <v>175</v>
      </c>
      <c r="AU311" s="200" t="s">
        <v>87</v>
      </c>
      <c r="AV311" s="198" t="s">
        <v>87</v>
      </c>
      <c r="AW311" s="198" t="s">
        <v>33</v>
      </c>
      <c r="AX311" s="198" t="s">
        <v>78</v>
      </c>
      <c r="AY311" s="200" t="s">
        <v>164</v>
      </c>
    </row>
    <row r="312" spans="1:65" s="206" customFormat="1" x14ac:dyDescent="0.2">
      <c r="B312" s="207"/>
      <c r="D312" s="185" t="s">
        <v>175</v>
      </c>
      <c r="E312" s="208" t="s">
        <v>1</v>
      </c>
      <c r="F312" s="209" t="s">
        <v>233</v>
      </c>
      <c r="H312" s="210">
        <v>13.308</v>
      </c>
      <c r="I312" s="230"/>
      <c r="L312" s="207"/>
      <c r="M312" s="211"/>
      <c r="N312" s="212"/>
      <c r="O312" s="212"/>
      <c r="P312" s="212"/>
      <c r="Q312" s="212"/>
      <c r="R312" s="212"/>
      <c r="S312" s="212"/>
      <c r="T312" s="213"/>
      <c r="AT312" s="208" t="s">
        <v>175</v>
      </c>
      <c r="AU312" s="208" t="s">
        <v>87</v>
      </c>
      <c r="AV312" s="206" t="s">
        <v>171</v>
      </c>
      <c r="AW312" s="206" t="s">
        <v>33</v>
      </c>
      <c r="AX312" s="206" t="s">
        <v>85</v>
      </c>
      <c r="AY312" s="208" t="s">
        <v>164</v>
      </c>
    </row>
    <row r="313" spans="1:65" s="160" customFormat="1" ht="22.9" customHeight="1" x14ac:dyDescent="0.2">
      <c r="B313" s="161"/>
      <c r="D313" s="162" t="s">
        <v>77</v>
      </c>
      <c r="E313" s="171" t="s">
        <v>553</v>
      </c>
      <c r="F313" s="171" t="s">
        <v>554</v>
      </c>
      <c r="I313" s="231"/>
      <c r="J313" s="172">
        <f>BK313</f>
        <v>0</v>
      </c>
      <c r="L313" s="161"/>
      <c r="M313" s="165"/>
      <c r="N313" s="166"/>
      <c r="O313" s="166"/>
      <c r="P313" s="167">
        <f>P314</f>
        <v>12.666084</v>
      </c>
      <c r="Q313" s="166"/>
      <c r="R313" s="167">
        <f>R314</f>
        <v>0</v>
      </c>
      <c r="S313" s="166"/>
      <c r="T313" s="168">
        <f>T314</f>
        <v>0</v>
      </c>
      <c r="AR313" s="162" t="s">
        <v>85</v>
      </c>
      <c r="AT313" s="169" t="s">
        <v>77</v>
      </c>
      <c r="AU313" s="169" t="s">
        <v>85</v>
      </c>
      <c r="AY313" s="162" t="s">
        <v>164</v>
      </c>
      <c r="BK313" s="170">
        <f>BK314</f>
        <v>0</v>
      </c>
    </row>
    <row r="314" spans="1:65" s="97" customFormat="1" ht="33" customHeight="1" x14ac:dyDescent="0.2">
      <c r="A314" s="95"/>
      <c r="B314" s="94"/>
      <c r="C314" s="173" t="s">
        <v>503</v>
      </c>
      <c r="D314" s="173" t="s">
        <v>166</v>
      </c>
      <c r="E314" s="174" t="s">
        <v>556</v>
      </c>
      <c r="F314" s="175" t="s">
        <v>557</v>
      </c>
      <c r="G314" s="176" t="s">
        <v>281</v>
      </c>
      <c r="H314" s="177">
        <v>16.643999999999998</v>
      </c>
      <c r="I314" s="73"/>
      <c r="J314" s="178">
        <f>ROUND(I314*H314,2)</f>
        <v>0</v>
      </c>
      <c r="K314" s="175" t="s">
        <v>170</v>
      </c>
      <c r="L314" s="94"/>
      <c r="M314" s="179" t="s">
        <v>1</v>
      </c>
      <c r="N314" s="180" t="s">
        <v>43</v>
      </c>
      <c r="O314" s="181">
        <v>0.76100000000000001</v>
      </c>
      <c r="P314" s="181">
        <f>O314*H314</f>
        <v>12.666084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R314" s="183" t="s">
        <v>171</v>
      </c>
      <c r="AT314" s="183" t="s">
        <v>166</v>
      </c>
      <c r="AU314" s="183" t="s">
        <v>87</v>
      </c>
      <c r="AY314" s="87" t="s">
        <v>164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87" t="s">
        <v>85</v>
      </c>
      <c r="BK314" s="184">
        <f>ROUND(I314*H314,2)</f>
        <v>0</v>
      </c>
      <c r="BL314" s="87" t="s">
        <v>171</v>
      </c>
      <c r="BM314" s="183" t="s">
        <v>1619</v>
      </c>
    </row>
    <row r="315" spans="1:65" s="160" customFormat="1" ht="25.9" customHeight="1" x14ac:dyDescent="0.2">
      <c r="B315" s="161"/>
      <c r="D315" s="162" t="s">
        <v>77</v>
      </c>
      <c r="E315" s="163" t="s">
        <v>559</v>
      </c>
      <c r="F315" s="163" t="s">
        <v>560</v>
      </c>
      <c r="I315" s="231"/>
      <c r="J315" s="164">
        <f>BK315</f>
        <v>0</v>
      </c>
      <c r="L315" s="161"/>
      <c r="M315" s="165"/>
      <c r="N315" s="166"/>
      <c r="O315" s="166"/>
      <c r="P315" s="167">
        <f>SUM(P316:P318)</f>
        <v>0</v>
      </c>
      <c r="Q315" s="166"/>
      <c r="R315" s="167">
        <f>SUM(R316:R318)</f>
        <v>0</v>
      </c>
      <c r="S315" s="166"/>
      <c r="T315" s="168">
        <f>SUM(T316:T318)</f>
        <v>0</v>
      </c>
      <c r="AR315" s="162" t="s">
        <v>171</v>
      </c>
      <c r="AT315" s="169" t="s">
        <v>77</v>
      </c>
      <c r="AU315" s="169" t="s">
        <v>78</v>
      </c>
      <c r="AY315" s="162" t="s">
        <v>164</v>
      </c>
      <c r="BK315" s="170">
        <f>SUM(BK316:BK318)</f>
        <v>0</v>
      </c>
    </row>
    <row r="316" spans="1:65" s="97" customFormat="1" ht="21.75" customHeight="1" x14ac:dyDescent="0.2">
      <c r="A316" s="95"/>
      <c r="B316" s="94"/>
      <c r="C316" s="173" t="s">
        <v>507</v>
      </c>
      <c r="D316" s="173" t="s">
        <v>166</v>
      </c>
      <c r="E316" s="174" t="s">
        <v>1320</v>
      </c>
      <c r="F316" s="175" t="s">
        <v>1321</v>
      </c>
      <c r="G316" s="176" t="s">
        <v>564</v>
      </c>
      <c r="H316" s="177">
        <v>1</v>
      </c>
      <c r="I316" s="73"/>
      <c r="J316" s="178">
        <f>ROUND(I316*H316,2)</f>
        <v>0</v>
      </c>
      <c r="K316" s="175" t="s">
        <v>1</v>
      </c>
      <c r="L316" s="94"/>
      <c r="M316" s="179" t="s">
        <v>1</v>
      </c>
      <c r="N316" s="180" t="s">
        <v>43</v>
      </c>
      <c r="O316" s="181">
        <v>0</v>
      </c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R316" s="183" t="s">
        <v>565</v>
      </c>
      <c r="AT316" s="183" t="s">
        <v>166</v>
      </c>
      <c r="AU316" s="183" t="s">
        <v>85</v>
      </c>
      <c r="AY316" s="87" t="s">
        <v>164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87" t="s">
        <v>85</v>
      </c>
      <c r="BK316" s="184">
        <f>ROUND(I316*H316,2)</f>
        <v>0</v>
      </c>
      <c r="BL316" s="87" t="s">
        <v>565</v>
      </c>
      <c r="BM316" s="183" t="s">
        <v>1620</v>
      </c>
    </row>
    <row r="317" spans="1:65" s="97" customFormat="1" ht="33" customHeight="1" x14ac:dyDescent="0.2">
      <c r="A317" s="95"/>
      <c r="B317" s="94"/>
      <c r="C317" s="173" t="s">
        <v>511</v>
      </c>
      <c r="D317" s="173" t="s">
        <v>166</v>
      </c>
      <c r="E317" s="174" t="s">
        <v>568</v>
      </c>
      <c r="F317" s="175" t="s">
        <v>569</v>
      </c>
      <c r="G317" s="176" t="s">
        <v>570</v>
      </c>
      <c r="H317" s="177">
        <v>20</v>
      </c>
      <c r="I317" s="73"/>
      <c r="J317" s="178">
        <f>ROUND(I317*H317,2)</f>
        <v>0</v>
      </c>
      <c r="K317" s="175" t="s">
        <v>1</v>
      </c>
      <c r="L317" s="94"/>
      <c r="M317" s="179" t="s">
        <v>1</v>
      </c>
      <c r="N317" s="180" t="s">
        <v>43</v>
      </c>
      <c r="O317" s="181">
        <v>0</v>
      </c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R317" s="183" t="s">
        <v>565</v>
      </c>
      <c r="AT317" s="183" t="s">
        <v>166</v>
      </c>
      <c r="AU317" s="183" t="s">
        <v>85</v>
      </c>
      <c r="AY317" s="87" t="s">
        <v>164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87" t="s">
        <v>85</v>
      </c>
      <c r="BK317" s="184">
        <f>ROUND(I317*H317,2)</f>
        <v>0</v>
      </c>
      <c r="BL317" s="87" t="s">
        <v>565</v>
      </c>
      <c r="BM317" s="183" t="s">
        <v>1621</v>
      </c>
    </row>
    <row r="318" spans="1:65" s="97" customFormat="1" ht="66.75" customHeight="1" x14ac:dyDescent="0.2">
      <c r="A318" s="95"/>
      <c r="B318" s="94"/>
      <c r="C318" s="173" t="s">
        <v>515</v>
      </c>
      <c r="D318" s="173" t="s">
        <v>166</v>
      </c>
      <c r="E318" s="174" t="s">
        <v>573</v>
      </c>
      <c r="F318" s="175" t="s">
        <v>574</v>
      </c>
      <c r="G318" s="176" t="s">
        <v>575</v>
      </c>
      <c r="H318" s="177">
        <v>1</v>
      </c>
      <c r="I318" s="73"/>
      <c r="J318" s="178">
        <f>ROUND(I318*H318,2)</f>
        <v>0</v>
      </c>
      <c r="K318" s="175" t="s">
        <v>1</v>
      </c>
      <c r="L318" s="94"/>
      <c r="M318" s="223" t="s">
        <v>1</v>
      </c>
      <c r="N318" s="224" t="s">
        <v>43</v>
      </c>
      <c r="O318" s="225">
        <v>0</v>
      </c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R318" s="183" t="s">
        <v>565</v>
      </c>
      <c r="AT318" s="183" t="s">
        <v>166</v>
      </c>
      <c r="AU318" s="183" t="s">
        <v>85</v>
      </c>
      <c r="AY318" s="87" t="s">
        <v>164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87" t="s">
        <v>85</v>
      </c>
      <c r="BK318" s="184">
        <f>ROUND(I318*H318,2)</f>
        <v>0</v>
      </c>
      <c r="BL318" s="87" t="s">
        <v>565</v>
      </c>
      <c r="BM318" s="183" t="s">
        <v>1622</v>
      </c>
    </row>
    <row r="319" spans="1:65" s="97" customFormat="1" ht="6.95" customHeight="1" x14ac:dyDescent="0.2">
      <c r="A319" s="95"/>
      <c r="B319" s="125"/>
      <c r="C319" s="126"/>
      <c r="D319" s="126"/>
      <c r="E319" s="126"/>
      <c r="F319" s="126"/>
      <c r="G319" s="126"/>
      <c r="H319" s="126"/>
      <c r="I319" s="126"/>
      <c r="J319" s="126"/>
      <c r="K319" s="126"/>
      <c r="L319" s="94"/>
      <c r="M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</row>
  </sheetData>
  <sheetProtection password="CC0C" sheet="1" objects="1" scenarios="1"/>
  <autoFilter ref="C129:K318" xr:uid="{00000000-0009-0000-0000-000009000000}"/>
  <mergeCells count="11">
    <mergeCell ref="E122:H122"/>
    <mergeCell ref="E7:H7"/>
    <mergeCell ref="E9:H9"/>
    <mergeCell ref="E11:H11"/>
    <mergeCell ref="E29:H29"/>
    <mergeCell ref="E85:H85"/>
    <mergeCell ref="L2:V2"/>
    <mergeCell ref="E87:H87"/>
    <mergeCell ref="E89:H89"/>
    <mergeCell ref="E118:H118"/>
    <mergeCell ref="E120:H120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405"/>
  <sheetViews>
    <sheetView showGridLines="0" topLeftCell="A327" workbookViewId="0">
      <selection activeCell="F350" sqref="F350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5.832031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127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1317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1623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ROUND(J128,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ROUND((SUM(BE128:BE404)),  2)</f>
        <v>0</v>
      </c>
      <c r="G35" s="95"/>
      <c r="H35" s="95"/>
      <c r="I35" s="110">
        <v>0.21</v>
      </c>
      <c r="J35" s="109">
        <f>ROUND(((SUM(BE128:BE404))*I35),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ROUND((SUM(BF128:BF404)),  2)</f>
        <v>0</v>
      </c>
      <c r="G36" s="95"/>
      <c r="H36" s="95"/>
      <c r="I36" s="110">
        <v>0.15</v>
      </c>
      <c r="J36" s="109">
        <f>ROUND(((SUM(BF128:BF404))*I36),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ROUND((SUM(BG128:BG404)),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ROUND((SUM(BH128:BH404)),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ROUND((SUM(BI128:BI404)),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1317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5.4. - Vodovodní řad 9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J128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J129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J130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J198</f>
        <v>0</v>
      </c>
      <c r="L101" s="139"/>
    </row>
    <row r="102" spans="1:47" s="138" customFormat="1" ht="19.899999999999999" customHeight="1" x14ac:dyDescent="0.2">
      <c r="B102" s="139"/>
      <c r="D102" s="140" t="s">
        <v>142</v>
      </c>
      <c r="E102" s="141"/>
      <c r="F102" s="141"/>
      <c r="G102" s="141"/>
      <c r="H102" s="141"/>
      <c r="I102" s="141"/>
      <c r="J102" s="142">
        <f>J204</f>
        <v>0</v>
      </c>
      <c r="L102" s="139"/>
    </row>
    <row r="103" spans="1:47" s="138" customFormat="1" ht="19.899999999999999" customHeight="1" x14ac:dyDescent="0.2">
      <c r="B103" s="139"/>
      <c r="D103" s="140" t="s">
        <v>143</v>
      </c>
      <c r="E103" s="141"/>
      <c r="F103" s="141"/>
      <c r="G103" s="141"/>
      <c r="H103" s="141"/>
      <c r="I103" s="141"/>
      <c r="J103" s="142">
        <f>J216</f>
        <v>0</v>
      </c>
      <c r="L103" s="139"/>
    </row>
    <row r="104" spans="1:47" s="138" customFormat="1" ht="19.899999999999999" customHeight="1" x14ac:dyDescent="0.2">
      <c r="B104" s="139"/>
      <c r="D104" s="140" t="s">
        <v>144</v>
      </c>
      <c r="E104" s="141"/>
      <c r="F104" s="141"/>
      <c r="G104" s="141"/>
      <c r="H104" s="141"/>
      <c r="I104" s="141"/>
      <c r="J104" s="142">
        <f>J249</f>
        <v>0</v>
      </c>
      <c r="L104" s="139"/>
    </row>
    <row r="105" spans="1:47" s="138" customFormat="1" ht="19.899999999999999" customHeight="1" x14ac:dyDescent="0.2">
      <c r="B105" s="139"/>
      <c r="D105" s="140" t="s">
        <v>146</v>
      </c>
      <c r="E105" s="141"/>
      <c r="F105" s="141"/>
      <c r="G105" s="141"/>
      <c r="H105" s="141"/>
      <c r="I105" s="141"/>
      <c r="J105" s="142">
        <f>J396</f>
        <v>0</v>
      </c>
      <c r="L105" s="139"/>
    </row>
    <row r="106" spans="1:47" s="138" customFormat="1" ht="19.899999999999999" customHeight="1" x14ac:dyDescent="0.2">
      <c r="B106" s="139"/>
      <c r="D106" s="140" t="s">
        <v>147</v>
      </c>
      <c r="E106" s="141"/>
      <c r="F106" s="141"/>
      <c r="G106" s="141"/>
      <c r="H106" s="141"/>
      <c r="I106" s="141"/>
      <c r="J106" s="142">
        <f>J403</f>
        <v>0</v>
      </c>
      <c r="L106" s="139"/>
    </row>
    <row r="107" spans="1:47" s="97" customFormat="1" ht="21.75" customHeight="1" x14ac:dyDescent="0.2">
      <c r="A107" s="95"/>
      <c r="B107" s="94"/>
      <c r="C107" s="95"/>
      <c r="D107" s="95"/>
      <c r="E107" s="95"/>
      <c r="F107" s="95"/>
      <c r="G107" s="95"/>
      <c r="H107" s="95"/>
      <c r="I107" s="95"/>
      <c r="J107" s="95"/>
      <c r="K107" s="95"/>
      <c r="L107" s="96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</row>
    <row r="108" spans="1:47" s="97" customFormat="1" ht="6.95" customHeight="1" x14ac:dyDescent="0.2">
      <c r="A108" s="95"/>
      <c r="B108" s="125"/>
      <c r="C108" s="126"/>
      <c r="D108" s="126"/>
      <c r="E108" s="126"/>
      <c r="F108" s="126"/>
      <c r="G108" s="126"/>
      <c r="H108" s="126"/>
      <c r="I108" s="126"/>
      <c r="J108" s="126"/>
      <c r="K108" s="126"/>
      <c r="L108" s="96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12" spans="1:47" s="97" customFormat="1" ht="6.95" customHeight="1" x14ac:dyDescent="0.2">
      <c r="A112" s="95"/>
      <c r="B112" s="127"/>
      <c r="C112" s="128"/>
      <c r="D112" s="128"/>
      <c r="E112" s="128"/>
      <c r="F112" s="128"/>
      <c r="G112" s="128"/>
      <c r="H112" s="128"/>
      <c r="I112" s="128"/>
      <c r="J112" s="128"/>
      <c r="K112" s="128"/>
      <c r="L112" s="96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</row>
    <row r="113" spans="1:63" s="97" customFormat="1" ht="24.95" customHeight="1" x14ac:dyDescent="0.2">
      <c r="A113" s="95"/>
      <c r="B113" s="94"/>
      <c r="C113" s="91" t="s">
        <v>149</v>
      </c>
      <c r="D113" s="95"/>
      <c r="E113" s="95"/>
      <c r="F113" s="95"/>
      <c r="G113" s="95"/>
      <c r="H113" s="95"/>
      <c r="I113" s="95"/>
      <c r="J113" s="95"/>
      <c r="K113" s="95"/>
      <c r="L113" s="96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63" s="97" customFormat="1" ht="6.95" customHeight="1" x14ac:dyDescent="0.2">
      <c r="A114" s="95"/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63" s="97" customFormat="1" ht="12" customHeight="1" x14ac:dyDescent="0.2">
      <c r="A115" s="95"/>
      <c r="B115" s="94"/>
      <c r="C115" s="93" t="s">
        <v>14</v>
      </c>
      <c r="D115" s="95"/>
      <c r="E115" s="95"/>
      <c r="F115" s="95"/>
      <c r="G115" s="95"/>
      <c r="H115" s="95"/>
      <c r="I115" s="95"/>
      <c r="J115" s="95"/>
      <c r="K115" s="95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63" s="97" customFormat="1" ht="16.5" customHeight="1" x14ac:dyDescent="0.2">
      <c r="A116" s="95"/>
      <c r="B116" s="94"/>
      <c r="C116" s="95"/>
      <c r="D116" s="95"/>
      <c r="E116" s="398" t="str">
        <f>E7</f>
        <v>Kosmonosy, obnova vodovodu a kanalizace - 2. etapa - část A</v>
      </c>
      <c r="F116" s="401"/>
      <c r="G116" s="401"/>
      <c r="H116" s="401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63" ht="12" customHeight="1" x14ac:dyDescent="0.2">
      <c r="B117" s="90"/>
      <c r="C117" s="93" t="s">
        <v>129</v>
      </c>
      <c r="L117" s="90"/>
    </row>
    <row r="118" spans="1:63" s="97" customFormat="1" ht="16.5" customHeight="1" x14ac:dyDescent="0.2">
      <c r="A118" s="95"/>
      <c r="B118" s="94"/>
      <c r="C118" s="95"/>
      <c r="D118" s="95"/>
      <c r="E118" s="398" t="s">
        <v>1317</v>
      </c>
      <c r="F118" s="399"/>
      <c r="G118" s="399"/>
      <c r="H118" s="399"/>
      <c r="I118" s="95"/>
      <c r="J118" s="95"/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63" s="97" customFormat="1" ht="12" customHeight="1" x14ac:dyDescent="0.2">
      <c r="A119" s="95"/>
      <c r="B119" s="94"/>
      <c r="C119" s="93" t="s">
        <v>131</v>
      </c>
      <c r="D119" s="95"/>
      <c r="E119" s="95"/>
      <c r="F119" s="95"/>
      <c r="G119" s="95"/>
      <c r="H119" s="95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63" s="97" customFormat="1" ht="16.5" customHeight="1" x14ac:dyDescent="0.2">
      <c r="A120" s="95"/>
      <c r="B120" s="94"/>
      <c r="C120" s="95"/>
      <c r="D120" s="95"/>
      <c r="E120" s="400" t="str">
        <f>E11</f>
        <v>SO 5.4. - Vodovodní řad 9</v>
      </c>
      <c r="F120" s="399"/>
      <c r="G120" s="399"/>
      <c r="H120" s="399"/>
      <c r="I120" s="95"/>
      <c r="J120" s="95"/>
      <c r="K120" s="95"/>
      <c r="L120" s="96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63" s="97" customFormat="1" ht="6.95" customHeight="1" x14ac:dyDescent="0.2">
      <c r="A121" s="95"/>
      <c r="B121" s="94"/>
      <c r="C121" s="95"/>
      <c r="D121" s="95"/>
      <c r="E121" s="95"/>
      <c r="F121" s="95"/>
      <c r="G121" s="95"/>
      <c r="H121" s="95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63" s="97" customFormat="1" ht="12" customHeight="1" x14ac:dyDescent="0.2">
      <c r="A122" s="95"/>
      <c r="B122" s="94"/>
      <c r="C122" s="93" t="s">
        <v>18</v>
      </c>
      <c r="D122" s="95"/>
      <c r="E122" s="95"/>
      <c r="F122" s="98" t="str">
        <f>F14</f>
        <v>Kosmonosy</v>
      </c>
      <c r="G122" s="95"/>
      <c r="H122" s="95"/>
      <c r="I122" s="93" t="s">
        <v>20</v>
      </c>
      <c r="J122" s="99">
        <f>IF(J14="","",J14)</f>
        <v>44136</v>
      </c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63" s="97" customFormat="1" ht="6.95" customHeight="1" x14ac:dyDescent="0.2">
      <c r="A123" s="95"/>
      <c r="B123" s="94"/>
      <c r="C123" s="95"/>
      <c r="D123" s="95"/>
      <c r="E123" s="95"/>
      <c r="F123" s="95"/>
      <c r="G123" s="95"/>
      <c r="H123" s="95"/>
      <c r="I123" s="95"/>
      <c r="J123" s="95"/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63" s="97" customFormat="1" ht="15.2" customHeight="1" x14ac:dyDescent="0.2">
      <c r="A124" s="95"/>
      <c r="B124" s="94"/>
      <c r="C124" s="93" t="s">
        <v>21</v>
      </c>
      <c r="D124" s="95"/>
      <c r="E124" s="95"/>
      <c r="F124" s="98" t="str">
        <f>E17</f>
        <v>Vodovody a kanalizace Mladá Boleslav, a.s.</v>
      </c>
      <c r="G124" s="95"/>
      <c r="H124" s="95"/>
      <c r="I124" s="93" t="s">
        <v>29</v>
      </c>
      <c r="J124" s="129" t="str">
        <f>E23</f>
        <v>ŠINDLAR s.r.o.</v>
      </c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63" s="97" customFormat="1" ht="15.2" customHeight="1" x14ac:dyDescent="0.2">
      <c r="A125" s="95"/>
      <c r="B125" s="94"/>
      <c r="C125" s="93" t="s">
        <v>27</v>
      </c>
      <c r="D125" s="95"/>
      <c r="E125" s="95"/>
      <c r="F125" s="98" t="str">
        <f>IF(E20="","",E20)</f>
        <v>Dle výběrového řízení</v>
      </c>
      <c r="G125" s="95"/>
      <c r="H125" s="95"/>
      <c r="I125" s="93" t="s">
        <v>34</v>
      </c>
      <c r="J125" s="129" t="str">
        <f>E26</f>
        <v>Roman Bárta</v>
      </c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63" s="97" customFormat="1" ht="10.35" customHeight="1" x14ac:dyDescent="0.2">
      <c r="A126" s="95"/>
      <c r="B126" s="94"/>
      <c r="C126" s="95"/>
      <c r="D126" s="95"/>
      <c r="E126" s="95"/>
      <c r="F126" s="95"/>
      <c r="G126" s="95"/>
      <c r="H126" s="95"/>
      <c r="I126" s="95"/>
      <c r="J126" s="95"/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63" s="152" customFormat="1" ht="29.25" customHeight="1" x14ac:dyDescent="0.2">
      <c r="A127" s="143"/>
      <c r="B127" s="144"/>
      <c r="C127" s="145" t="s">
        <v>150</v>
      </c>
      <c r="D127" s="146" t="s">
        <v>63</v>
      </c>
      <c r="E127" s="146" t="s">
        <v>59</v>
      </c>
      <c r="F127" s="146" t="s">
        <v>60</v>
      </c>
      <c r="G127" s="146" t="s">
        <v>151</v>
      </c>
      <c r="H127" s="146" t="s">
        <v>152</v>
      </c>
      <c r="I127" s="146" t="s">
        <v>153</v>
      </c>
      <c r="J127" s="146" t="s">
        <v>135</v>
      </c>
      <c r="K127" s="147" t="s">
        <v>154</v>
      </c>
      <c r="L127" s="148"/>
      <c r="M127" s="149" t="s">
        <v>1</v>
      </c>
      <c r="N127" s="150" t="s">
        <v>42</v>
      </c>
      <c r="O127" s="150" t="s">
        <v>155</v>
      </c>
      <c r="P127" s="150" t="s">
        <v>156</v>
      </c>
      <c r="Q127" s="150" t="s">
        <v>157</v>
      </c>
      <c r="R127" s="150" t="s">
        <v>158</v>
      </c>
      <c r="S127" s="150" t="s">
        <v>159</v>
      </c>
      <c r="T127" s="151" t="s">
        <v>160</v>
      </c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</row>
    <row r="128" spans="1:63" s="97" customFormat="1" ht="22.9" customHeight="1" x14ac:dyDescent="0.25">
      <c r="A128" s="95"/>
      <c r="B128" s="94"/>
      <c r="C128" s="153" t="s">
        <v>161</v>
      </c>
      <c r="D128" s="95"/>
      <c r="E128" s="95"/>
      <c r="F128" s="95"/>
      <c r="G128" s="95"/>
      <c r="H128" s="95"/>
      <c r="I128" s="95"/>
      <c r="J128" s="154">
        <f>BK128</f>
        <v>0</v>
      </c>
      <c r="K128" s="95"/>
      <c r="L128" s="94"/>
      <c r="M128" s="155"/>
      <c r="N128" s="156"/>
      <c r="O128" s="104"/>
      <c r="P128" s="157">
        <f>P129</f>
        <v>1542.3974390000001</v>
      </c>
      <c r="Q128" s="104"/>
      <c r="R128" s="157">
        <f>R129</f>
        <v>12.662189400000001</v>
      </c>
      <c r="S128" s="104"/>
      <c r="T128" s="158">
        <f>T129</f>
        <v>421.40216800000002</v>
      </c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  <c r="AT128" s="87" t="s">
        <v>77</v>
      </c>
      <c r="AU128" s="87" t="s">
        <v>137</v>
      </c>
      <c r="BK128" s="159">
        <f>BK129</f>
        <v>0</v>
      </c>
    </row>
    <row r="129" spans="1:65" s="160" customFormat="1" ht="25.9" customHeight="1" x14ac:dyDescent="0.2">
      <c r="B129" s="161"/>
      <c r="D129" s="162" t="s">
        <v>77</v>
      </c>
      <c r="E129" s="163" t="s">
        <v>162</v>
      </c>
      <c r="F129" s="163" t="s">
        <v>163</v>
      </c>
      <c r="J129" s="164">
        <f>BK129</f>
        <v>0</v>
      </c>
      <c r="L129" s="161"/>
      <c r="M129" s="165"/>
      <c r="N129" s="166"/>
      <c r="O129" s="166"/>
      <c r="P129" s="167">
        <f>P130+P198+P204+P216+P249+P396+P403</f>
        <v>1542.3974390000001</v>
      </c>
      <c r="Q129" s="166"/>
      <c r="R129" s="167">
        <f>R130+R198+R204+R216+R249+R396+R403</f>
        <v>12.662189400000001</v>
      </c>
      <c r="S129" s="166"/>
      <c r="T129" s="168">
        <f>T130+T198+T204+T216+T249+T396+T403</f>
        <v>421.40216800000002</v>
      </c>
      <c r="AR129" s="162" t="s">
        <v>85</v>
      </c>
      <c r="AT129" s="169" t="s">
        <v>77</v>
      </c>
      <c r="AU129" s="169" t="s">
        <v>78</v>
      </c>
      <c r="AY129" s="162" t="s">
        <v>164</v>
      </c>
      <c r="BK129" s="170">
        <f>BK130+BK198+BK204+BK216+BK249+BK396+BK403</f>
        <v>0</v>
      </c>
    </row>
    <row r="130" spans="1:65" s="160" customFormat="1" ht="22.9" customHeight="1" x14ac:dyDescent="0.2">
      <c r="B130" s="161"/>
      <c r="D130" s="162" t="s">
        <v>77</v>
      </c>
      <c r="E130" s="171" t="s">
        <v>85</v>
      </c>
      <c r="F130" s="171" t="s">
        <v>165</v>
      </c>
      <c r="J130" s="172">
        <f>BK130</f>
        <v>0</v>
      </c>
      <c r="L130" s="161"/>
      <c r="M130" s="165"/>
      <c r="N130" s="166"/>
      <c r="O130" s="166"/>
      <c r="P130" s="167">
        <f>SUM(P131:P197)</f>
        <v>753.15891600000009</v>
      </c>
      <c r="Q130" s="166"/>
      <c r="R130" s="167">
        <f>SUM(R131:R197)</f>
        <v>1.1704172000000002</v>
      </c>
      <c r="S130" s="166"/>
      <c r="T130" s="168">
        <f>SUM(T131:T197)</f>
        <v>420.59580800000003</v>
      </c>
      <c r="AR130" s="162" t="s">
        <v>85</v>
      </c>
      <c r="AT130" s="169" t="s">
        <v>77</v>
      </c>
      <c r="AU130" s="169" t="s">
        <v>85</v>
      </c>
      <c r="AY130" s="162" t="s">
        <v>164</v>
      </c>
      <c r="BK130" s="170">
        <f>SUM(BK131:BK197)</f>
        <v>0</v>
      </c>
    </row>
    <row r="131" spans="1:65" s="97" customFormat="1" ht="55.5" customHeight="1" x14ac:dyDescent="0.2">
      <c r="A131" s="95"/>
      <c r="B131" s="94"/>
      <c r="C131" s="173" t="s">
        <v>85</v>
      </c>
      <c r="D131" s="173" t="s">
        <v>166</v>
      </c>
      <c r="E131" s="174" t="s">
        <v>167</v>
      </c>
      <c r="F131" s="175" t="s">
        <v>168</v>
      </c>
      <c r="G131" s="176" t="s">
        <v>169</v>
      </c>
      <c r="H131" s="177">
        <v>418.13200000000001</v>
      </c>
      <c r="I131" s="73"/>
      <c r="J131" s="178">
        <f>ROUND(I131*H131,2)</f>
        <v>0</v>
      </c>
      <c r="K131" s="175" t="s">
        <v>170</v>
      </c>
      <c r="L131" s="94"/>
      <c r="M131" s="179" t="s">
        <v>1</v>
      </c>
      <c r="N131" s="180" t="s">
        <v>43</v>
      </c>
      <c r="O131" s="181">
        <v>0.11899999999999999</v>
      </c>
      <c r="P131" s="181">
        <f>O131*H131</f>
        <v>49.757708000000001</v>
      </c>
      <c r="Q131" s="181">
        <v>0</v>
      </c>
      <c r="R131" s="181">
        <f>Q131*H131</f>
        <v>0</v>
      </c>
      <c r="S131" s="181">
        <v>0.44</v>
      </c>
      <c r="T131" s="182">
        <f>S131*H131</f>
        <v>183.97808000000001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R131" s="183" t="s">
        <v>171</v>
      </c>
      <c r="AT131" s="183" t="s">
        <v>166</v>
      </c>
      <c r="AU131" s="183" t="s">
        <v>87</v>
      </c>
      <c r="AY131" s="87" t="s">
        <v>164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87" t="s">
        <v>85</v>
      </c>
      <c r="BK131" s="184">
        <f>ROUND(I131*H131,2)</f>
        <v>0</v>
      </c>
      <c r="BL131" s="87" t="s">
        <v>171</v>
      </c>
      <c r="BM131" s="183" t="s">
        <v>1624</v>
      </c>
    </row>
    <row r="132" spans="1:65" s="97" customFormat="1" ht="19.5" x14ac:dyDescent="0.2">
      <c r="A132" s="95"/>
      <c r="B132" s="94"/>
      <c r="C132" s="95"/>
      <c r="D132" s="185" t="s">
        <v>173</v>
      </c>
      <c r="E132" s="95"/>
      <c r="F132" s="186" t="s">
        <v>174</v>
      </c>
      <c r="G132" s="95"/>
      <c r="H132" s="95"/>
      <c r="I132" s="227"/>
      <c r="J132" s="95"/>
      <c r="K132" s="95"/>
      <c r="L132" s="94"/>
      <c r="M132" s="187"/>
      <c r="N132" s="188"/>
      <c r="O132" s="189"/>
      <c r="P132" s="189"/>
      <c r="Q132" s="189"/>
      <c r="R132" s="189"/>
      <c r="S132" s="189"/>
      <c r="T132" s="190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T132" s="87" t="s">
        <v>173</v>
      </c>
      <c r="AU132" s="87" t="s">
        <v>87</v>
      </c>
    </row>
    <row r="133" spans="1:65" s="191" customFormat="1" x14ac:dyDescent="0.2">
      <c r="B133" s="192"/>
      <c r="D133" s="185" t="s">
        <v>175</v>
      </c>
      <c r="E133" s="193" t="s">
        <v>1</v>
      </c>
      <c r="F133" s="194" t="s">
        <v>579</v>
      </c>
      <c r="H133" s="193" t="s">
        <v>1</v>
      </c>
      <c r="I133" s="228"/>
      <c r="L133" s="192"/>
      <c r="M133" s="195"/>
      <c r="N133" s="196"/>
      <c r="O133" s="196"/>
      <c r="P133" s="196"/>
      <c r="Q133" s="196"/>
      <c r="R133" s="196"/>
      <c r="S133" s="196"/>
      <c r="T133" s="197"/>
      <c r="AT133" s="193" t="s">
        <v>175</v>
      </c>
      <c r="AU133" s="193" t="s">
        <v>87</v>
      </c>
      <c r="AV133" s="191" t="s">
        <v>85</v>
      </c>
      <c r="AW133" s="191" t="s">
        <v>33</v>
      </c>
      <c r="AX133" s="191" t="s">
        <v>78</v>
      </c>
      <c r="AY133" s="193" t="s">
        <v>164</v>
      </c>
    </row>
    <row r="134" spans="1:65" s="191" customFormat="1" x14ac:dyDescent="0.2">
      <c r="B134" s="192"/>
      <c r="D134" s="185" t="s">
        <v>175</v>
      </c>
      <c r="E134" s="193" t="s">
        <v>1</v>
      </c>
      <c r="F134" s="194" t="s">
        <v>177</v>
      </c>
      <c r="H134" s="193" t="s">
        <v>1</v>
      </c>
      <c r="I134" s="228"/>
      <c r="L134" s="192"/>
      <c r="M134" s="195"/>
      <c r="N134" s="196"/>
      <c r="O134" s="196"/>
      <c r="P134" s="196"/>
      <c r="Q134" s="196"/>
      <c r="R134" s="196"/>
      <c r="S134" s="196"/>
      <c r="T134" s="197"/>
      <c r="AT134" s="193" t="s">
        <v>175</v>
      </c>
      <c r="AU134" s="193" t="s">
        <v>87</v>
      </c>
      <c r="AV134" s="191" t="s">
        <v>85</v>
      </c>
      <c r="AW134" s="191" t="s">
        <v>33</v>
      </c>
      <c r="AX134" s="191" t="s">
        <v>78</v>
      </c>
      <c r="AY134" s="193" t="s">
        <v>164</v>
      </c>
    </row>
    <row r="135" spans="1:65" s="198" customFormat="1" x14ac:dyDescent="0.2">
      <c r="B135" s="199"/>
      <c r="D135" s="185" t="s">
        <v>175</v>
      </c>
      <c r="E135" s="200" t="s">
        <v>1</v>
      </c>
      <c r="F135" s="201" t="s">
        <v>1625</v>
      </c>
      <c r="H135" s="202">
        <v>418.13200000000001</v>
      </c>
      <c r="I135" s="229"/>
      <c r="L135" s="199"/>
      <c r="M135" s="203"/>
      <c r="N135" s="204"/>
      <c r="O135" s="204"/>
      <c r="P135" s="204"/>
      <c r="Q135" s="204"/>
      <c r="R135" s="204"/>
      <c r="S135" s="204"/>
      <c r="T135" s="205"/>
      <c r="AT135" s="200" t="s">
        <v>175</v>
      </c>
      <c r="AU135" s="200" t="s">
        <v>87</v>
      </c>
      <c r="AV135" s="198" t="s">
        <v>87</v>
      </c>
      <c r="AW135" s="198" t="s">
        <v>33</v>
      </c>
      <c r="AX135" s="198" t="s">
        <v>85</v>
      </c>
      <c r="AY135" s="200" t="s">
        <v>164</v>
      </c>
    </row>
    <row r="136" spans="1:65" s="97" customFormat="1" ht="44.25" customHeight="1" x14ac:dyDescent="0.2">
      <c r="A136" s="95"/>
      <c r="B136" s="94"/>
      <c r="C136" s="173" t="s">
        <v>87</v>
      </c>
      <c r="D136" s="173" t="s">
        <v>166</v>
      </c>
      <c r="E136" s="174" t="s">
        <v>179</v>
      </c>
      <c r="F136" s="175" t="s">
        <v>180</v>
      </c>
      <c r="G136" s="176" t="s">
        <v>169</v>
      </c>
      <c r="H136" s="177">
        <v>608.19200000000001</v>
      </c>
      <c r="I136" s="73"/>
      <c r="J136" s="178">
        <f>ROUND(I136*H136,2)</f>
        <v>0</v>
      </c>
      <c r="K136" s="175" t="s">
        <v>1</v>
      </c>
      <c r="L136" s="94"/>
      <c r="M136" s="179" t="s">
        <v>1</v>
      </c>
      <c r="N136" s="180" t="s">
        <v>43</v>
      </c>
      <c r="O136" s="181">
        <v>2.1999999999999999E-2</v>
      </c>
      <c r="P136" s="181">
        <f>O136*H136</f>
        <v>13.380224</v>
      </c>
      <c r="Q136" s="181">
        <v>2.9999999999999997E-4</v>
      </c>
      <c r="R136" s="181">
        <f>Q136*H136</f>
        <v>0.1824576</v>
      </c>
      <c r="S136" s="181">
        <v>0.38400000000000001</v>
      </c>
      <c r="T136" s="182">
        <f>S136*H136</f>
        <v>233.545728</v>
      </c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R136" s="183" t="s">
        <v>171</v>
      </c>
      <c r="AT136" s="183" t="s">
        <v>166</v>
      </c>
      <c r="AU136" s="183" t="s">
        <v>87</v>
      </c>
      <c r="AY136" s="87" t="s">
        <v>164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87" t="s">
        <v>85</v>
      </c>
      <c r="BK136" s="184">
        <f>ROUND(I136*H136,2)</f>
        <v>0</v>
      </c>
      <c r="BL136" s="87" t="s">
        <v>171</v>
      </c>
      <c r="BM136" s="183" t="s">
        <v>1626</v>
      </c>
    </row>
    <row r="137" spans="1:65" s="97" customFormat="1" ht="19.5" x14ac:dyDescent="0.2">
      <c r="A137" s="95"/>
      <c r="B137" s="94"/>
      <c r="C137" s="95"/>
      <c r="D137" s="185" t="s">
        <v>173</v>
      </c>
      <c r="E137" s="95"/>
      <c r="F137" s="186" t="s">
        <v>182</v>
      </c>
      <c r="G137" s="95"/>
      <c r="H137" s="95"/>
      <c r="I137" s="227"/>
      <c r="J137" s="95"/>
      <c r="K137" s="95"/>
      <c r="L137" s="94"/>
      <c r="M137" s="187"/>
      <c r="N137" s="188"/>
      <c r="O137" s="189"/>
      <c r="P137" s="189"/>
      <c r="Q137" s="189"/>
      <c r="R137" s="189"/>
      <c r="S137" s="189"/>
      <c r="T137" s="190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T137" s="87" t="s">
        <v>173</v>
      </c>
      <c r="AU137" s="87" t="s">
        <v>87</v>
      </c>
    </row>
    <row r="138" spans="1:65" s="191" customFormat="1" x14ac:dyDescent="0.2">
      <c r="B138" s="192"/>
      <c r="D138" s="185" t="s">
        <v>175</v>
      </c>
      <c r="E138" s="193" t="s">
        <v>1</v>
      </c>
      <c r="F138" s="194" t="s">
        <v>579</v>
      </c>
      <c r="H138" s="193" t="s">
        <v>1</v>
      </c>
      <c r="I138" s="228"/>
      <c r="L138" s="192"/>
      <c r="M138" s="195"/>
      <c r="N138" s="196"/>
      <c r="O138" s="196"/>
      <c r="P138" s="196"/>
      <c r="Q138" s="196"/>
      <c r="R138" s="196"/>
      <c r="S138" s="196"/>
      <c r="T138" s="197"/>
      <c r="AT138" s="193" t="s">
        <v>175</v>
      </c>
      <c r="AU138" s="193" t="s">
        <v>87</v>
      </c>
      <c r="AV138" s="191" t="s">
        <v>85</v>
      </c>
      <c r="AW138" s="191" t="s">
        <v>33</v>
      </c>
      <c r="AX138" s="191" t="s">
        <v>78</v>
      </c>
      <c r="AY138" s="193" t="s">
        <v>164</v>
      </c>
    </row>
    <row r="139" spans="1:65" s="191" customFormat="1" x14ac:dyDescent="0.2">
      <c r="B139" s="192"/>
      <c r="D139" s="185" t="s">
        <v>175</v>
      </c>
      <c r="E139" s="193" t="s">
        <v>1</v>
      </c>
      <c r="F139" s="194" t="s">
        <v>177</v>
      </c>
      <c r="H139" s="193" t="s">
        <v>1</v>
      </c>
      <c r="I139" s="228"/>
      <c r="L139" s="192"/>
      <c r="M139" s="195"/>
      <c r="N139" s="196"/>
      <c r="O139" s="196"/>
      <c r="P139" s="196"/>
      <c r="Q139" s="196"/>
      <c r="R139" s="196"/>
      <c r="S139" s="196"/>
      <c r="T139" s="197"/>
      <c r="AT139" s="193" t="s">
        <v>175</v>
      </c>
      <c r="AU139" s="193" t="s">
        <v>87</v>
      </c>
      <c r="AV139" s="191" t="s">
        <v>85</v>
      </c>
      <c r="AW139" s="191" t="s">
        <v>33</v>
      </c>
      <c r="AX139" s="191" t="s">
        <v>78</v>
      </c>
      <c r="AY139" s="193" t="s">
        <v>164</v>
      </c>
    </row>
    <row r="140" spans="1:65" s="198" customFormat="1" x14ac:dyDescent="0.2">
      <c r="B140" s="199"/>
      <c r="D140" s="185" t="s">
        <v>175</v>
      </c>
      <c r="E140" s="200" t="s">
        <v>1</v>
      </c>
      <c r="F140" s="201" t="s">
        <v>1627</v>
      </c>
      <c r="H140" s="202">
        <v>608.19200000000001</v>
      </c>
      <c r="I140" s="229"/>
      <c r="L140" s="199"/>
      <c r="M140" s="203"/>
      <c r="N140" s="204"/>
      <c r="O140" s="204"/>
      <c r="P140" s="204"/>
      <c r="Q140" s="204"/>
      <c r="R140" s="204"/>
      <c r="S140" s="204"/>
      <c r="T140" s="205"/>
      <c r="AT140" s="200" t="s">
        <v>175</v>
      </c>
      <c r="AU140" s="200" t="s">
        <v>87</v>
      </c>
      <c r="AV140" s="198" t="s">
        <v>87</v>
      </c>
      <c r="AW140" s="198" t="s">
        <v>33</v>
      </c>
      <c r="AX140" s="198" t="s">
        <v>85</v>
      </c>
      <c r="AY140" s="200" t="s">
        <v>164</v>
      </c>
    </row>
    <row r="141" spans="1:65" s="97" customFormat="1" ht="49.5" customHeight="1" x14ac:dyDescent="0.2">
      <c r="A141" s="95"/>
      <c r="B141" s="94"/>
      <c r="C141" s="340" t="s">
        <v>1932</v>
      </c>
      <c r="D141" s="173" t="s">
        <v>166</v>
      </c>
      <c r="E141" s="174" t="s">
        <v>1933</v>
      </c>
      <c r="F141" s="175" t="s">
        <v>1934</v>
      </c>
      <c r="G141" s="176" t="s">
        <v>169</v>
      </c>
      <c r="H141" s="177">
        <v>8</v>
      </c>
      <c r="I141" s="73"/>
      <c r="J141" s="178">
        <f>ROUND(I141*H141,2)</f>
        <v>0</v>
      </c>
      <c r="K141" s="175" t="s">
        <v>1</v>
      </c>
      <c r="L141" s="94"/>
      <c r="M141" s="179" t="s">
        <v>1</v>
      </c>
      <c r="N141" s="180" t="s">
        <v>43</v>
      </c>
      <c r="O141" s="181">
        <v>2.1999999999999999E-2</v>
      </c>
      <c r="P141" s="181">
        <f>O141*H141</f>
        <v>0.17599999999999999</v>
      </c>
      <c r="Q141" s="181">
        <v>2.9999999999999997E-4</v>
      </c>
      <c r="R141" s="181">
        <f>Q141*H141</f>
        <v>2.3999999999999998E-3</v>
      </c>
      <c r="S141" s="181">
        <v>0.38400000000000001</v>
      </c>
      <c r="T141" s="182">
        <f>S141*H141</f>
        <v>3.0720000000000001</v>
      </c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R141" s="183" t="s">
        <v>171</v>
      </c>
      <c r="AT141" s="183" t="s">
        <v>166</v>
      </c>
      <c r="AU141" s="183" t="s">
        <v>87</v>
      </c>
      <c r="AY141" s="87" t="s">
        <v>164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87" t="s">
        <v>85</v>
      </c>
      <c r="BK141" s="184">
        <f>ROUND(I141*H141,2)</f>
        <v>0</v>
      </c>
      <c r="BL141" s="87" t="s">
        <v>171</v>
      </c>
      <c r="BM141" s="183" t="s">
        <v>1626</v>
      </c>
    </row>
    <row r="142" spans="1:65" s="198" customFormat="1" x14ac:dyDescent="0.2">
      <c r="B142" s="199"/>
      <c r="D142" s="185" t="s">
        <v>175</v>
      </c>
      <c r="E142" s="200" t="s">
        <v>1</v>
      </c>
      <c r="F142" s="201" t="s">
        <v>1935</v>
      </c>
      <c r="H142" s="202">
        <v>8</v>
      </c>
      <c r="I142" s="229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175</v>
      </c>
      <c r="AU142" s="200" t="s">
        <v>87</v>
      </c>
      <c r="AV142" s="198" t="s">
        <v>87</v>
      </c>
      <c r="AW142" s="198" t="s">
        <v>33</v>
      </c>
      <c r="AX142" s="198" t="s">
        <v>85</v>
      </c>
      <c r="AY142" s="200" t="s">
        <v>164</v>
      </c>
    </row>
    <row r="143" spans="1:65" s="97" customFormat="1" ht="21.75" customHeight="1" x14ac:dyDescent="0.2">
      <c r="A143" s="95"/>
      <c r="B143" s="94"/>
      <c r="C143" s="173" t="s">
        <v>184</v>
      </c>
      <c r="D143" s="173" t="s">
        <v>166</v>
      </c>
      <c r="E143" s="174" t="s">
        <v>190</v>
      </c>
      <c r="F143" s="175" t="s">
        <v>191</v>
      </c>
      <c r="G143" s="176" t="s">
        <v>192</v>
      </c>
      <c r="H143" s="177">
        <v>30</v>
      </c>
      <c r="I143" s="73"/>
      <c r="J143" s="178">
        <f>ROUND(I143*H143,2)</f>
        <v>0</v>
      </c>
      <c r="K143" s="175" t="s">
        <v>170</v>
      </c>
      <c r="L143" s="94"/>
      <c r="M143" s="179" t="s">
        <v>1</v>
      </c>
      <c r="N143" s="180" t="s">
        <v>43</v>
      </c>
      <c r="O143" s="181">
        <v>0.2</v>
      </c>
      <c r="P143" s="181">
        <f>O143*H143</f>
        <v>6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95"/>
      <c r="V143" s="95"/>
      <c r="W143" s="95"/>
      <c r="X143" s="95"/>
      <c r="Y143" s="95"/>
      <c r="Z143" s="95"/>
      <c r="AA143" s="95"/>
      <c r="AB143" s="95"/>
      <c r="AC143" s="95"/>
      <c r="AD143" s="95"/>
      <c r="AE143" s="95"/>
      <c r="AR143" s="183" t="s">
        <v>171</v>
      </c>
      <c r="AT143" s="183" t="s">
        <v>166</v>
      </c>
      <c r="AU143" s="183" t="s">
        <v>87</v>
      </c>
      <c r="AY143" s="87" t="s">
        <v>164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87" t="s">
        <v>85</v>
      </c>
      <c r="BK143" s="184">
        <f>ROUND(I143*H143,2)</f>
        <v>0</v>
      </c>
      <c r="BL143" s="87" t="s">
        <v>171</v>
      </c>
      <c r="BM143" s="183" t="s">
        <v>1628</v>
      </c>
    </row>
    <row r="144" spans="1:65" s="97" customFormat="1" ht="19.5" x14ac:dyDescent="0.2">
      <c r="A144" s="95"/>
      <c r="B144" s="94"/>
      <c r="C144" s="95"/>
      <c r="D144" s="185" t="s">
        <v>173</v>
      </c>
      <c r="E144" s="95"/>
      <c r="F144" s="186" t="s">
        <v>585</v>
      </c>
      <c r="G144" s="95"/>
      <c r="H144" s="95"/>
      <c r="I144" s="227"/>
      <c r="J144" s="95"/>
      <c r="K144" s="95"/>
      <c r="L144" s="94"/>
      <c r="M144" s="187"/>
      <c r="N144" s="188"/>
      <c r="O144" s="189"/>
      <c r="P144" s="189"/>
      <c r="Q144" s="189"/>
      <c r="R144" s="189"/>
      <c r="S144" s="189"/>
      <c r="T144" s="190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T144" s="87" t="s">
        <v>173</v>
      </c>
      <c r="AU144" s="87" t="s">
        <v>87</v>
      </c>
    </row>
    <row r="145" spans="1:65" s="198" customFormat="1" x14ac:dyDescent="0.2">
      <c r="B145" s="199"/>
      <c r="D145" s="185" t="s">
        <v>175</v>
      </c>
      <c r="E145" s="200" t="s">
        <v>1</v>
      </c>
      <c r="F145" s="201" t="s">
        <v>586</v>
      </c>
      <c r="H145" s="202">
        <v>30</v>
      </c>
      <c r="I145" s="229"/>
      <c r="L145" s="199"/>
      <c r="M145" s="203"/>
      <c r="N145" s="204"/>
      <c r="O145" s="204"/>
      <c r="P145" s="204"/>
      <c r="Q145" s="204"/>
      <c r="R145" s="204"/>
      <c r="S145" s="204"/>
      <c r="T145" s="205"/>
      <c r="AT145" s="200" t="s">
        <v>175</v>
      </c>
      <c r="AU145" s="200" t="s">
        <v>87</v>
      </c>
      <c r="AV145" s="198" t="s">
        <v>87</v>
      </c>
      <c r="AW145" s="198" t="s">
        <v>33</v>
      </c>
      <c r="AX145" s="198" t="s">
        <v>85</v>
      </c>
      <c r="AY145" s="200" t="s">
        <v>164</v>
      </c>
    </row>
    <row r="146" spans="1:65" s="97" customFormat="1" ht="78" customHeight="1" x14ac:dyDescent="0.2">
      <c r="A146" s="95"/>
      <c r="B146" s="94"/>
      <c r="C146" s="173" t="s">
        <v>171</v>
      </c>
      <c r="D146" s="173" t="s">
        <v>166</v>
      </c>
      <c r="E146" s="174" t="s">
        <v>197</v>
      </c>
      <c r="F146" s="175" t="s">
        <v>198</v>
      </c>
      <c r="G146" s="176" t="s">
        <v>187</v>
      </c>
      <c r="H146" s="177">
        <v>6.6</v>
      </c>
      <c r="I146" s="73"/>
      <c r="J146" s="178">
        <f>ROUND(I146*H146,2)</f>
        <v>0</v>
      </c>
      <c r="K146" s="175" t="s">
        <v>170</v>
      </c>
      <c r="L146" s="94"/>
      <c r="M146" s="179" t="s">
        <v>1</v>
      </c>
      <c r="N146" s="180" t="s">
        <v>43</v>
      </c>
      <c r="O146" s="181">
        <v>0.70299999999999996</v>
      </c>
      <c r="P146" s="181">
        <f>O146*H146</f>
        <v>4.6397999999999993</v>
      </c>
      <c r="Q146" s="181">
        <v>8.6800000000000002E-3</v>
      </c>
      <c r="R146" s="181">
        <f>Q146*H146</f>
        <v>5.7287999999999999E-2</v>
      </c>
      <c r="S146" s="181">
        <v>0</v>
      </c>
      <c r="T146" s="182">
        <f>S146*H146</f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3" t="s">
        <v>171</v>
      </c>
      <c r="AT146" s="183" t="s">
        <v>166</v>
      </c>
      <c r="AU146" s="183" t="s">
        <v>87</v>
      </c>
      <c r="AY146" s="87" t="s">
        <v>164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87" t="s">
        <v>85</v>
      </c>
      <c r="BK146" s="184">
        <f>ROUND(I146*H146,2)</f>
        <v>0</v>
      </c>
      <c r="BL146" s="87" t="s">
        <v>171</v>
      </c>
      <c r="BM146" s="183" t="s">
        <v>1629</v>
      </c>
    </row>
    <row r="147" spans="1:65" s="191" customFormat="1" x14ac:dyDescent="0.2">
      <c r="B147" s="192"/>
      <c r="D147" s="185" t="s">
        <v>175</v>
      </c>
      <c r="E147" s="193" t="s">
        <v>1</v>
      </c>
      <c r="F147" s="194" t="s">
        <v>1630</v>
      </c>
      <c r="H147" s="193" t="s">
        <v>1</v>
      </c>
      <c r="I147" s="228"/>
      <c r="L147" s="192"/>
      <c r="M147" s="195"/>
      <c r="N147" s="196"/>
      <c r="O147" s="196"/>
      <c r="P147" s="196"/>
      <c r="Q147" s="196"/>
      <c r="R147" s="196"/>
      <c r="S147" s="196"/>
      <c r="T147" s="197"/>
      <c r="AT147" s="193" t="s">
        <v>175</v>
      </c>
      <c r="AU147" s="193" t="s">
        <v>87</v>
      </c>
      <c r="AV147" s="191" t="s">
        <v>85</v>
      </c>
      <c r="AW147" s="191" t="s">
        <v>33</v>
      </c>
      <c r="AX147" s="191" t="s">
        <v>78</v>
      </c>
      <c r="AY147" s="193" t="s">
        <v>164</v>
      </c>
    </row>
    <row r="148" spans="1:65" s="198" customFormat="1" x14ac:dyDescent="0.2">
      <c r="B148" s="199"/>
      <c r="D148" s="185" t="s">
        <v>175</v>
      </c>
      <c r="E148" s="200" t="s">
        <v>1</v>
      </c>
      <c r="F148" s="201" t="s">
        <v>970</v>
      </c>
      <c r="H148" s="202">
        <v>6.6</v>
      </c>
      <c r="I148" s="229"/>
      <c r="L148" s="199"/>
      <c r="M148" s="203"/>
      <c r="N148" s="204"/>
      <c r="O148" s="204"/>
      <c r="P148" s="204"/>
      <c r="Q148" s="204"/>
      <c r="R148" s="204"/>
      <c r="S148" s="204"/>
      <c r="T148" s="205"/>
      <c r="AT148" s="200" t="s">
        <v>175</v>
      </c>
      <c r="AU148" s="200" t="s">
        <v>87</v>
      </c>
      <c r="AV148" s="198" t="s">
        <v>87</v>
      </c>
      <c r="AW148" s="198" t="s">
        <v>33</v>
      </c>
      <c r="AX148" s="198" t="s">
        <v>85</v>
      </c>
      <c r="AY148" s="200" t="s">
        <v>164</v>
      </c>
    </row>
    <row r="149" spans="1:65" s="97" customFormat="1" ht="78" customHeight="1" x14ac:dyDescent="0.2">
      <c r="A149" s="95"/>
      <c r="B149" s="94"/>
      <c r="C149" s="173" t="s">
        <v>196</v>
      </c>
      <c r="D149" s="173" t="s">
        <v>166</v>
      </c>
      <c r="E149" s="174" t="s">
        <v>208</v>
      </c>
      <c r="F149" s="175" t="s">
        <v>209</v>
      </c>
      <c r="G149" s="176" t="s">
        <v>187</v>
      </c>
      <c r="H149" s="177">
        <v>3.3</v>
      </c>
      <c r="I149" s="73"/>
      <c r="J149" s="178">
        <f>ROUND(I149*H149,2)</f>
        <v>0</v>
      </c>
      <c r="K149" s="175" t="s">
        <v>170</v>
      </c>
      <c r="L149" s="94"/>
      <c r="M149" s="179" t="s">
        <v>1</v>
      </c>
      <c r="N149" s="180" t="s">
        <v>43</v>
      </c>
      <c r="O149" s="181">
        <v>0.54700000000000004</v>
      </c>
      <c r="P149" s="181">
        <f>O149*H149</f>
        <v>1.8051000000000001</v>
      </c>
      <c r="Q149" s="181">
        <v>3.6900000000000002E-2</v>
      </c>
      <c r="R149" s="181">
        <f>Q149*H149</f>
        <v>0.12177</v>
      </c>
      <c r="S149" s="181">
        <v>0</v>
      </c>
      <c r="T149" s="182">
        <f>S149*H149</f>
        <v>0</v>
      </c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R149" s="183" t="s">
        <v>171</v>
      </c>
      <c r="AT149" s="183" t="s">
        <v>166</v>
      </c>
      <c r="AU149" s="183" t="s">
        <v>87</v>
      </c>
      <c r="AY149" s="87" t="s">
        <v>164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87" t="s">
        <v>85</v>
      </c>
      <c r="BK149" s="184">
        <f>ROUND(I149*H149,2)</f>
        <v>0</v>
      </c>
      <c r="BL149" s="87" t="s">
        <v>171</v>
      </c>
      <c r="BM149" s="183" t="s">
        <v>1631</v>
      </c>
    </row>
    <row r="150" spans="1:65" s="191" customFormat="1" x14ac:dyDescent="0.2">
      <c r="B150" s="192"/>
      <c r="D150" s="185" t="s">
        <v>175</v>
      </c>
      <c r="E150" s="193" t="s">
        <v>1</v>
      </c>
      <c r="F150" s="194" t="s">
        <v>1630</v>
      </c>
      <c r="H150" s="193" t="s">
        <v>1</v>
      </c>
      <c r="I150" s="228"/>
      <c r="L150" s="192"/>
      <c r="M150" s="195"/>
      <c r="N150" s="196"/>
      <c r="O150" s="196"/>
      <c r="P150" s="196"/>
      <c r="Q150" s="196"/>
      <c r="R150" s="196"/>
      <c r="S150" s="196"/>
      <c r="T150" s="197"/>
      <c r="AT150" s="193" t="s">
        <v>175</v>
      </c>
      <c r="AU150" s="193" t="s">
        <v>87</v>
      </c>
      <c r="AV150" s="191" t="s">
        <v>85</v>
      </c>
      <c r="AW150" s="191" t="s">
        <v>33</v>
      </c>
      <c r="AX150" s="191" t="s">
        <v>78</v>
      </c>
      <c r="AY150" s="193" t="s">
        <v>164</v>
      </c>
    </row>
    <row r="151" spans="1:65" s="198" customFormat="1" x14ac:dyDescent="0.2">
      <c r="B151" s="199"/>
      <c r="D151" s="185" t="s">
        <v>175</v>
      </c>
      <c r="E151" s="200" t="s">
        <v>1</v>
      </c>
      <c r="F151" s="201" t="s">
        <v>591</v>
      </c>
      <c r="H151" s="202">
        <v>3.3</v>
      </c>
      <c r="I151" s="229"/>
      <c r="L151" s="199"/>
      <c r="M151" s="203"/>
      <c r="N151" s="204"/>
      <c r="O151" s="204"/>
      <c r="P151" s="204"/>
      <c r="Q151" s="204"/>
      <c r="R151" s="204"/>
      <c r="S151" s="204"/>
      <c r="T151" s="205"/>
      <c r="AT151" s="200" t="s">
        <v>175</v>
      </c>
      <c r="AU151" s="200" t="s">
        <v>87</v>
      </c>
      <c r="AV151" s="198" t="s">
        <v>87</v>
      </c>
      <c r="AW151" s="198" t="s">
        <v>33</v>
      </c>
      <c r="AX151" s="198" t="s">
        <v>85</v>
      </c>
      <c r="AY151" s="200" t="s">
        <v>164</v>
      </c>
    </row>
    <row r="152" spans="1:65" s="97" customFormat="1" ht="33" customHeight="1" x14ac:dyDescent="0.2">
      <c r="A152" s="95"/>
      <c r="B152" s="94"/>
      <c r="C152" s="173" t="s">
        <v>202</v>
      </c>
      <c r="D152" s="173" t="s">
        <v>166</v>
      </c>
      <c r="E152" s="174" t="s">
        <v>219</v>
      </c>
      <c r="F152" s="175" t="s">
        <v>220</v>
      </c>
      <c r="G152" s="176" t="s">
        <v>215</v>
      </c>
      <c r="H152" s="177">
        <v>18.117000000000001</v>
      </c>
      <c r="I152" s="73"/>
      <c r="J152" s="178">
        <f>ROUND(I152*H152,2)</f>
        <v>0</v>
      </c>
      <c r="K152" s="175" t="s">
        <v>170</v>
      </c>
      <c r="L152" s="94"/>
      <c r="M152" s="179" t="s">
        <v>1</v>
      </c>
      <c r="N152" s="180" t="s">
        <v>43</v>
      </c>
      <c r="O152" s="181">
        <v>1.7629999999999999</v>
      </c>
      <c r="P152" s="181">
        <f>O152*H152</f>
        <v>31.940270999999999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R152" s="183" t="s">
        <v>171</v>
      </c>
      <c r="AT152" s="183" t="s">
        <v>166</v>
      </c>
      <c r="AU152" s="183" t="s">
        <v>87</v>
      </c>
      <c r="AY152" s="87" t="s">
        <v>164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87" t="s">
        <v>85</v>
      </c>
      <c r="BK152" s="184">
        <f>ROUND(I152*H152,2)</f>
        <v>0</v>
      </c>
      <c r="BL152" s="87" t="s">
        <v>171</v>
      </c>
      <c r="BM152" s="183" t="s">
        <v>1632</v>
      </c>
    </row>
    <row r="153" spans="1:65" s="198" customFormat="1" x14ac:dyDescent="0.2">
      <c r="B153" s="199"/>
      <c r="D153" s="185" t="s">
        <v>175</v>
      </c>
      <c r="E153" s="200" t="s">
        <v>1</v>
      </c>
      <c r="F153" s="201" t="s">
        <v>1633</v>
      </c>
      <c r="H153" s="202">
        <v>18.117000000000001</v>
      </c>
      <c r="I153" s="229"/>
      <c r="L153" s="199"/>
      <c r="M153" s="203"/>
      <c r="N153" s="204"/>
      <c r="O153" s="204"/>
      <c r="P153" s="204"/>
      <c r="Q153" s="204"/>
      <c r="R153" s="204"/>
      <c r="S153" s="204"/>
      <c r="T153" s="205"/>
      <c r="AT153" s="200" t="s">
        <v>175</v>
      </c>
      <c r="AU153" s="200" t="s">
        <v>87</v>
      </c>
      <c r="AV153" s="198" t="s">
        <v>87</v>
      </c>
      <c r="AW153" s="198" t="s">
        <v>33</v>
      </c>
      <c r="AX153" s="198" t="s">
        <v>85</v>
      </c>
      <c r="AY153" s="200" t="s">
        <v>164</v>
      </c>
    </row>
    <row r="154" spans="1:65" s="97" customFormat="1" ht="33" customHeight="1" x14ac:dyDescent="0.2">
      <c r="A154" s="95"/>
      <c r="B154" s="94"/>
      <c r="C154" s="173" t="s">
        <v>207</v>
      </c>
      <c r="D154" s="173" t="s">
        <v>166</v>
      </c>
      <c r="E154" s="174" t="s">
        <v>224</v>
      </c>
      <c r="F154" s="175" t="s">
        <v>225</v>
      </c>
      <c r="G154" s="176" t="s">
        <v>215</v>
      </c>
      <c r="H154" s="177">
        <v>635.92700000000002</v>
      </c>
      <c r="I154" s="73"/>
      <c r="J154" s="178">
        <f>ROUND(I154*H154,2)</f>
        <v>0</v>
      </c>
      <c r="K154" s="175" t="s">
        <v>170</v>
      </c>
      <c r="L154" s="94"/>
      <c r="M154" s="179" t="s">
        <v>1</v>
      </c>
      <c r="N154" s="180" t="s">
        <v>43</v>
      </c>
      <c r="O154" s="181">
        <v>0.189</v>
      </c>
      <c r="P154" s="181">
        <f>O154*H154</f>
        <v>120.19020300000001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R154" s="183" t="s">
        <v>171</v>
      </c>
      <c r="AT154" s="183" t="s">
        <v>166</v>
      </c>
      <c r="AU154" s="183" t="s">
        <v>87</v>
      </c>
      <c r="AY154" s="87" t="s">
        <v>164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87" t="s">
        <v>85</v>
      </c>
      <c r="BK154" s="184">
        <f>ROUND(I154*H154,2)</f>
        <v>0</v>
      </c>
      <c r="BL154" s="87" t="s">
        <v>171</v>
      </c>
      <c r="BM154" s="183" t="s">
        <v>1634</v>
      </c>
    </row>
    <row r="155" spans="1:65" s="191" customFormat="1" x14ac:dyDescent="0.2">
      <c r="B155" s="192"/>
      <c r="D155" s="185" t="s">
        <v>175</v>
      </c>
      <c r="E155" s="193" t="s">
        <v>1</v>
      </c>
      <c r="F155" s="194" t="s">
        <v>1635</v>
      </c>
      <c r="H155" s="193" t="s">
        <v>1</v>
      </c>
      <c r="I155" s="228"/>
      <c r="L155" s="192"/>
      <c r="M155" s="195"/>
      <c r="N155" s="196"/>
      <c r="O155" s="196"/>
      <c r="P155" s="196"/>
      <c r="Q155" s="196"/>
      <c r="R155" s="196"/>
      <c r="S155" s="196"/>
      <c r="T155" s="197"/>
      <c r="AT155" s="193" t="s">
        <v>175</v>
      </c>
      <c r="AU155" s="193" t="s">
        <v>87</v>
      </c>
      <c r="AV155" s="191" t="s">
        <v>85</v>
      </c>
      <c r="AW155" s="191" t="s">
        <v>33</v>
      </c>
      <c r="AX155" s="191" t="s">
        <v>78</v>
      </c>
      <c r="AY155" s="193" t="s">
        <v>164</v>
      </c>
    </row>
    <row r="156" spans="1:65" s="198" customFormat="1" x14ac:dyDescent="0.2">
      <c r="B156" s="199"/>
      <c r="D156" s="185" t="s">
        <v>175</v>
      </c>
      <c r="E156" s="200" t="s">
        <v>1</v>
      </c>
      <c r="F156" s="201" t="s">
        <v>1636</v>
      </c>
      <c r="H156" s="202">
        <v>580.80999999999995</v>
      </c>
      <c r="I156" s="229"/>
      <c r="L156" s="199"/>
      <c r="M156" s="203"/>
      <c r="N156" s="204"/>
      <c r="O156" s="204"/>
      <c r="P156" s="204"/>
      <c r="Q156" s="204"/>
      <c r="R156" s="204"/>
      <c r="S156" s="204"/>
      <c r="T156" s="205"/>
      <c r="AT156" s="200" t="s">
        <v>175</v>
      </c>
      <c r="AU156" s="200" t="s">
        <v>87</v>
      </c>
      <c r="AV156" s="198" t="s">
        <v>87</v>
      </c>
      <c r="AW156" s="198" t="s">
        <v>33</v>
      </c>
      <c r="AX156" s="198" t="s">
        <v>78</v>
      </c>
      <c r="AY156" s="200" t="s">
        <v>164</v>
      </c>
    </row>
    <row r="157" spans="1:65" s="191" customFormat="1" x14ac:dyDescent="0.2">
      <c r="B157" s="192"/>
      <c r="D157" s="185" t="s">
        <v>175</v>
      </c>
      <c r="E157" s="193" t="s">
        <v>1</v>
      </c>
      <c r="F157" s="194" t="s">
        <v>602</v>
      </c>
      <c r="H157" s="193" t="s">
        <v>1</v>
      </c>
      <c r="I157" s="228"/>
      <c r="L157" s="192"/>
      <c r="M157" s="195"/>
      <c r="N157" s="196"/>
      <c r="O157" s="196"/>
      <c r="P157" s="196"/>
      <c r="Q157" s="196"/>
      <c r="R157" s="196"/>
      <c r="S157" s="196"/>
      <c r="T157" s="197"/>
      <c r="AT157" s="193" t="s">
        <v>175</v>
      </c>
      <c r="AU157" s="193" t="s">
        <v>87</v>
      </c>
      <c r="AV157" s="191" t="s">
        <v>85</v>
      </c>
      <c r="AW157" s="191" t="s">
        <v>33</v>
      </c>
      <c r="AX157" s="191" t="s">
        <v>78</v>
      </c>
      <c r="AY157" s="193" t="s">
        <v>164</v>
      </c>
    </row>
    <row r="158" spans="1:65" s="198" customFormat="1" x14ac:dyDescent="0.2">
      <c r="B158" s="199"/>
      <c r="D158" s="185" t="s">
        <v>175</v>
      </c>
      <c r="E158" s="200" t="s">
        <v>1</v>
      </c>
      <c r="F158" s="201" t="s">
        <v>1637</v>
      </c>
      <c r="H158" s="202">
        <v>55.116999999999997</v>
      </c>
      <c r="I158" s="229"/>
      <c r="L158" s="199"/>
      <c r="M158" s="203"/>
      <c r="N158" s="204"/>
      <c r="O158" s="204"/>
      <c r="P158" s="204"/>
      <c r="Q158" s="204"/>
      <c r="R158" s="204"/>
      <c r="S158" s="204"/>
      <c r="T158" s="205"/>
      <c r="AT158" s="200" t="s">
        <v>175</v>
      </c>
      <c r="AU158" s="200" t="s">
        <v>87</v>
      </c>
      <c r="AV158" s="198" t="s">
        <v>87</v>
      </c>
      <c r="AW158" s="198" t="s">
        <v>33</v>
      </c>
      <c r="AX158" s="198" t="s">
        <v>78</v>
      </c>
      <c r="AY158" s="200" t="s">
        <v>164</v>
      </c>
    </row>
    <row r="159" spans="1:65" s="206" customFormat="1" x14ac:dyDescent="0.2">
      <c r="B159" s="207"/>
      <c r="D159" s="185" t="s">
        <v>175</v>
      </c>
      <c r="E159" s="208" t="s">
        <v>1</v>
      </c>
      <c r="F159" s="209" t="s">
        <v>233</v>
      </c>
      <c r="H159" s="210">
        <v>635.92700000000002</v>
      </c>
      <c r="I159" s="230"/>
      <c r="L159" s="207"/>
      <c r="M159" s="211"/>
      <c r="N159" s="212"/>
      <c r="O159" s="212"/>
      <c r="P159" s="212"/>
      <c r="Q159" s="212"/>
      <c r="R159" s="212"/>
      <c r="S159" s="212"/>
      <c r="T159" s="213"/>
      <c r="AT159" s="208" t="s">
        <v>175</v>
      </c>
      <c r="AU159" s="208" t="s">
        <v>87</v>
      </c>
      <c r="AV159" s="206" t="s">
        <v>171</v>
      </c>
      <c r="AW159" s="206" t="s">
        <v>33</v>
      </c>
      <c r="AX159" s="206" t="s">
        <v>85</v>
      </c>
      <c r="AY159" s="208" t="s">
        <v>164</v>
      </c>
    </row>
    <row r="160" spans="1:65" s="97" customFormat="1" ht="44.25" customHeight="1" x14ac:dyDescent="0.2">
      <c r="A160" s="95"/>
      <c r="B160" s="94"/>
      <c r="C160" s="173" t="s">
        <v>212</v>
      </c>
      <c r="D160" s="173" t="s">
        <v>166</v>
      </c>
      <c r="E160" s="174" t="s">
        <v>235</v>
      </c>
      <c r="F160" s="175" t="s">
        <v>236</v>
      </c>
      <c r="G160" s="176" t="s">
        <v>215</v>
      </c>
      <c r="H160" s="177">
        <v>190.77799999999999</v>
      </c>
      <c r="I160" s="73"/>
      <c r="J160" s="178">
        <f>ROUND(I160*H160,2)</f>
        <v>0</v>
      </c>
      <c r="K160" s="175" t="s">
        <v>170</v>
      </c>
      <c r="L160" s="94"/>
      <c r="M160" s="179" t="s">
        <v>1</v>
      </c>
      <c r="N160" s="180" t="s">
        <v>43</v>
      </c>
      <c r="O160" s="181">
        <v>0.1</v>
      </c>
      <c r="P160" s="181">
        <f>O160*H160</f>
        <v>19.0778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95"/>
      <c r="V160" s="95"/>
      <c r="W160" s="95"/>
      <c r="X160" s="95"/>
      <c r="Y160" s="95"/>
      <c r="Z160" s="95"/>
      <c r="AA160" s="95"/>
      <c r="AB160" s="95"/>
      <c r="AC160" s="95"/>
      <c r="AD160" s="95"/>
      <c r="AE160" s="95"/>
      <c r="AR160" s="183" t="s">
        <v>171</v>
      </c>
      <c r="AT160" s="183" t="s">
        <v>166</v>
      </c>
      <c r="AU160" s="183" t="s">
        <v>87</v>
      </c>
      <c r="AY160" s="87" t="s">
        <v>164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87" t="s">
        <v>85</v>
      </c>
      <c r="BK160" s="184">
        <f>ROUND(I160*H160,2)</f>
        <v>0</v>
      </c>
      <c r="BL160" s="87" t="s">
        <v>171</v>
      </c>
      <c r="BM160" s="183" t="s">
        <v>1638</v>
      </c>
    </row>
    <row r="161" spans="1:65" s="97" customFormat="1" ht="19.5" x14ac:dyDescent="0.2">
      <c r="A161" s="95"/>
      <c r="B161" s="94"/>
      <c r="C161" s="95"/>
      <c r="D161" s="185" t="s">
        <v>173</v>
      </c>
      <c r="E161" s="95"/>
      <c r="F161" s="186" t="s">
        <v>238</v>
      </c>
      <c r="G161" s="95"/>
      <c r="H161" s="95"/>
      <c r="I161" s="227"/>
      <c r="J161" s="95"/>
      <c r="K161" s="95"/>
      <c r="L161" s="94"/>
      <c r="M161" s="187"/>
      <c r="N161" s="188"/>
      <c r="O161" s="189"/>
      <c r="P161" s="189"/>
      <c r="Q161" s="189"/>
      <c r="R161" s="189"/>
      <c r="S161" s="189"/>
      <c r="T161" s="190"/>
      <c r="U161" s="95"/>
      <c r="V161" s="95"/>
      <c r="W161" s="95"/>
      <c r="X161" s="95"/>
      <c r="Y161" s="95"/>
      <c r="Z161" s="95"/>
      <c r="AA161" s="95"/>
      <c r="AB161" s="95"/>
      <c r="AC161" s="95"/>
      <c r="AD161" s="95"/>
      <c r="AE161" s="95"/>
      <c r="AT161" s="87" t="s">
        <v>173</v>
      </c>
      <c r="AU161" s="87" t="s">
        <v>87</v>
      </c>
    </row>
    <row r="162" spans="1:65" s="198" customFormat="1" x14ac:dyDescent="0.2">
      <c r="B162" s="199"/>
      <c r="D162" s="185" t="s">
        <v>175</v>
      </c>
      <c r="F162" s="201" t="s">
        <v>1639</v>
      </c>
      <c r="H162" s="202">
        <v>190.77799999999999</v>
      </c>
      <c r="I162" s="229"/>
      <c r="L162" s="199"/>
      <c r="M162" s="203"/>
      <c r="N162" s="204"/>
      <c r="O162" s="204"/>
      <c r="P162" s="204"/>
      <c r="Q162" s="204"/>
      <c r="R162" s="204"/>
      <c r="S162" s="204"/>
      <c r="T162" s="205"/>
      <c r="AT162" s="200" t="s">
        <v>175</v>
      </c>
      <c r="AU162" s="200" t="s">
        <v>87</v>
      </c>
      <c r="AV162" s="198" t="s">
        <v>87</v>
      </c>
      <c r="AW162" s="198" t="s">
        <v>3</v>
      </c>
      <c r="AX162" s="198" t="s">
        <v>85</v>
      </c>
      <c r="AY162" s="200" t="s">
        <v>164</v>
      </c>
    </row>
    <row r="163" spans="1:65" s="97" customFormat="1" ht="33" customHeight="1" x14ac:dyDescent="0.2">
      <c r="A163" s="95"/>
      <c r="B163" s="94"/>
      <c r="C163" s="173" t="s">
        <v>218</v>
      </c>
      <c r="D163" s="173" t="s">
        <v>166</v>
      </c>
      <c r="E163" s="174" t="s">
        <v>606</v>
      </c>
      <c r="F163" s="175" t="s">
        <v>607</v>
      </c>
      <c r="G163" s="176" t="s">
        <v>169</v>
      </c>
      <c r="H163" s="177">
        <v>1390.52</v>
      </c>
      <c r="I163" s="73"/>
      <c r="J163" s="178">
        <f>ROUND(I163*H163,2)</f>
        <v>0</v>
      </c>
      <c r="K163" s="175" t="s">
        <v>170</v>
      </c>
      <c r="L163" s="94"/>
      <c r="M163" s="179" t="s">
        <v>1</v>
      </c>
      <c r="N163" s="180" t="s">
        <v>43</v>
      </c>
      <c r="O163" s="181">
        <v>8.7999999999999995E-2</v>
      </c>
      <c r="P163" s="181">
        <f>O163*H163</f>
        <v>122.36575999999999</v>
      </c>
      <c r="Q163" s="181">
        <v>5.8E-4</v>
      </c>
      <c r="R163" s="181">
        <f>Q163*H163</f>
        <v>0.80650160000000004</v>
      </c>
      <c r="S163" s="181">
        <v>0</v>
      </c>
      <c r="T163" s="182">
        <f>S163*H163</f>
        <v>0</v>
      </c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R163" s="183" t="s">
        <v>171</v>
      </c>
      <c r="AT163" s="183" t="s">
        <v>166</v>
      </c>
      <c r="AU163" s="183" t="s">
        <v>87</v>
      </c>
      <c r="AY163" s="87" t="s">
        <v>164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87" t="s">
        <v>85</v>
      </c>
      <c r="BK163" s="184">
        <f>ROUND(I163*H163,2)</f>
        <v>0</v>
      </c>
      <c r="BL163" s="87" t="s">
        <v>171</v>
      </c>
      <c r="BM163" s="183" t="s">
        <v>1640</v>
      </c>
    </row>
    <row r="164" spans="1:65" s="191" customFormat="1" x14ac:dyDescent="0.2">
      <c r="B164" s="192"/>
      <c r="D164" s="185" t="s">
        <v>175</v>
      </c>
      <c r="E164" s="193" t="s">
        <v>1</v>
      </c>
      <c r="F164" s="194" t="s">
        <v>228</v>
      </c>
      <c r="H164" s="193" t="s">
        <v>1</v>
      </c>
      <c r="I164" s="228"/>
      <c r="L164" s="192"/>
      <c r="M164" s="195"/>
      <c r="N164" s="196"/>
      <c r="O164" s="196"/>
      <c r="P164" s="196"/>
      <c r="Q164" s="196"/>
      <c r="R164" s="196"/>
      <c r="S164" s="196"/>
      <c r="T164" s="197"/>
      <c r="AT164" s="193" t="s">
        <v>175</v>
      </c>
      <c r="AU164" s="193" t="s">
        <v>87</v>
      </c>
      <c r="AV164" s="191" t="s">
        <v>85</v>
      </c>
      <c r="AW164" s="191" t="s">
        <v>33</v>
      </c>
      <c r="AX164" s="191" t="s">
        <v>78</v>
      </c>
      <c r="AY164" s="193" t="s">
        <v>164</v>
      </c>
    </row>
    <row r="165" spans="1:65" s="198" customFormat="1" x14ac:dyDescent="0.2">
      <c r="B165" s="199"/>
      <c r="D165" s="185" t="s">
        <v>175</v>
      </c>
      <c r="E165" s="200" t="s">
        <v>1</v>
      </c>
      <c r="F165" s="201" t="s">
        <v>1641</v>
      </c>
      <c r="H165" s="202">
        <v>1390.52</v>
      </c>
      <c r="I165" s="229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175</v>
      </c>
      <c r="AU165" s="200" t="s">
        <v>87</v>
      </c>
      <c r="AV165" s="198" t="s">
        <v>87</v>
      </c>
      <c r="AW165" s="198" t="s">
        <v>33</v>
      </c>
      <c r="AX165" s="198" t="s">
        <v>85</v>
      </c>
      <c r="AY165" s="200" t="s">
        <v>164</v>
      </c>
    </row>
    <row r="166" spans="1:65" s="97" customFormat="1" ht="33" customHeight="1" x14ac:dyDescent="0.2">
      <c r="A166" s="95"/>
      <c r="B166" s="94"/>
      <c r="C166" s="173" t="s">
        <v>223</v>
      </c>
      <c r="D166" s="173" t="s">
        <v>166</v>
      </c>
      <c r="E166" s="174" t="s">
        <v>610</v>
      </c>
      <c r="F166" s="175" t="s">
        <v>611</v>
      </c>
      <c r="G166" s="176" t="s">
        <v>169</v>
      </c>
      <c r="H166" s="177">
        <v>1390.52</v>
      </c>
      <c r="I166" s="73"/>
      <c r="J166" s="178">
        <f>ROUND(I166*H166,2)</f>
        <v>0</v>
      </c>
      <c r="K166" s="175" t="s">
        <v>170</v>
      </c>
      <c r="L166" s="94"/>
      <c r="M166" s="179" t="s">
        <v>1</v>
      </c>
      <c r="N166" s="180" t="s">
        <v>43</v>
      </c>
      <c r="O166" s="181">
        <v>8.5000000000000006E-2</v>
      </c>
      <c r="P166" s="181">
        <f>O166*H166</f>
        <v>118.19420000000001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R166" s="183" t="s">
        <v>171</v>
      </c>
      <c r="AT166" s="183" t="s">
        <v>166</v>
      </c>
      <c r="AU166" s="183" t="s">
        <v>87</v>
      </c>
      <c r="AY166" s="87" t="s">
        <v>164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87" t="s">
        <v>85</v>
      </c>
      <c r="BK166" s="184">
        <f>ROUND(I166*H166,2)</f>
        <v>0</v>
      </c>
      <c r="BL166" s="87" t="s">
        <v>171</v>
      </c>
      <c r="BM166" s="183" t="s">
        <v>1642</v>
      </c>
    </row>
    <row r="167" spans="1:65" s="198" customFormat="1" x14ac:dyDescent="0.2">
      <c r="B167" s="199"/>
      <c r="D167" s="185" t="s">
        <v>175</v>
      </c>
      <c r="E167" s="200" t="s">
        <v>1</v>
      </c>
      <c r="F167" s="201" t="s">
        <v>1643</v>
      </c>
      <c r="H167" s="202">
        <v>1390.52</v>
      </c>
      <c r="I167" s="229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175</v>
      </c>
      <c r="AU167" s="200" t="s">
        <v>87</v>
      </c>
      <c r="AV167" s="198" t="s">
        <v>87</v>
      </c>
      <c r="AW167" s="198" t="s">
        <v>33</v>
      </c>
      <c r="AX167" s="198" t="s">
        <v>85</v>
      </c>
      <c r="AY167" s="200" t="s">
        <v>164</v>
      </c>
    </row>
    <row r="168" spans="1:65" s="97" customFormat="1" ht="44.25" customHeight="1" x14ac:dyDescent="0.2">
      <c r="A168" s="95"/>
      <c r="B168" s="94"/>
      <c r="C168" s="173" t="s">
        <v>234</v>
      </c>
      <c r="D168" s="173" t="s">
        <v>166</v>
      </c>
      <c r="E168" s="174" t="s">
        <v>614</v>
      </c>
      <c r="F168" s="175" t="s">
        <v>615</v>
      </c>
      <c r="G168" s="176" t="s">
        <v>215</v>
      </c>
      <c r="H168" s="177">
        <v>317.964</v>
      </c>
      <c r="I168" s="73"/>
      <c r="J168" s="178">
        <f>ROUND(I168*H168,2)</f>
        <v>0</v>
      </c>
      <c r="K168" s="175" t="s">
        <v>170</v>
      </c>
      <c r="L168" s="94"/>
      <c r="M168" s="179" t="s">
        <v>1</v>
      </c>
      <c r="N168" s="180" t="s">
        <v>43</v>
      </c>
      <c r="O168" s="181">
        <v>0.34499999999999997</v>
      </c>
      <c r="P168" s="181">
        <f>O168*H168</f>
        <v>109.69757999999999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R168" s="183" t="s">
        <v>171</v>
      </c>
      <c r="AT168" s="183" t="s">
        <v>166</v>
      </c>
      <c r="AU168" s="183" t="s">
        <v>87</v>
      </c>
      <c r="AY168" s="87" t="s">
        <v>164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87" t="s">
        <v>85</v>
      </c>
      <c r="BK168" s="184">
        <f>ROUND(I168*H168,2)</f>
        <v>0</v>
      </c>
      <c r="BL168" s="87" t="s">
        <v>171</v>
      </c>
      <c r="BM168" s="183" t="s">
        <v>1644</v>
      </c>
    </row>
    <row r="169" spans="1:65" s="97" customFormat="1" ht="39" x14ac:dyDescent="0.2">
      <c r="A169" s="95"/>
      <c r="B169" s="94"/>
      <c r="C169" s="95"/>
      <c r="D169" s="185" t="s">
        <v>173</v>
      </c>
      <c r="E169" s="95"/>
      <c r="F169" s="186" t="s">
        <v>617</v>
      </c>
      <c r="G169" s="95"/>
      <c r="H169" s="95"/>
      <c r="I169" s="227"/>
      <c r="J169" s="95"/>
      <c r="K169" s="95"/>
      <c r="L169" s="94"/>
      <c r="M169" s="187"/>
      <c r="N169" s="188"/>
      <c r="O169" s="189"/>
      <c r="P169" s="189"/>
      <c r="Q169" s="189"/>
      <c r="R169" s="189"/>
      <c r="S169" s="189"/>
      <c r="T169" s="190"/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T169" s="87" t="s">
        <v>173</v>
      </c>
      <c r="AU169" s="87" t="s">
        <v>87</v>
      </c>
    </row>
    <row r="170" spans="1:65" s="191" customFormat="1" x14ac:dyDescent="0.2">
      <c r="B170" s="192"/>
      <c r="D170" s="185" t="s">
        <v>175</v>
      </c>
      <c r="E170" s="193" t="s">
        <v>1</v>
      </c>
      <c r="F170" s="194" t="s">
        <v>618</v>
      </c>
      <c r="H170" s="193" t="s">
        <v>1</v>
      </c>
      <c r="I170" s="228"/>
      <c r="L170" s="192"/>
      <c r="M170" s="195"/>
      <c r="N170" s="196"/>
      <c r="O170" s="196"/>
      <c r="P170" s="196"/>
      <c r="Q170" s="196"/>
      <c r="R170" s="196"/>
      <c r="S170" s="196"/>
      <c r="T170" s="197"/>
      <c r="AT170" s="193" t="s">
        <v>175</v>
      </c>
      <c r="AU170" s="193" t="s">
        <v>87</v>
      </c>
      <c r="AV170" s="191" t="s">
        <v>85</v>
      </c>
      <c r="AW170" s="191" t="s">
        <v>33</v>
      </c>
      <c r="AX170" s="191" t="s">
        <v>78</v>
      </c>
      <c r="AY170" s="193" t="s">
        <v>164</v>
      </c>
    </row>
    <row r="171" spans="1:65" s="198" customFormat="1" x14ac:dyDescent="0.2">
      <c r="B171" s="199"/>
      <c r="D171" s="185" t="s">
        <v>175</v>
      </c>
      <c r="E171" s="200" t="s">
        <v>1</v>
      </c>
      <c r="F171" s="201" t="s">
        <v>1645</v>
      </c>
      <c r="H171" s="202">
        <v>317.964</v>
      </c>
      <c r="I171" s="229"/>
      <c r="L171" s="199"/>
      <c r="M171" s="203"/>
      <c r="N171" s="204"/>
      <c r="O171" s="204"/>
      <c r="P171" s="204"/>
      <c r="Q171" s="204"/>
      <c r="R171" s="204"/>
      <c r="S171" s="204"/>
      <c r="T171" s="205"/>
      <c r="AT171" s="200" t="s">
        <v>175</v>
      </c>
      <c r="AU171" s="200" t="s">
        <v>87</v>
      </c>
      <c r="AV171" s="198" t="s">
        <v>87</v>
      </c>
      <c r="AW171" s="198" t="s">
        <v>33</v>
      </c>
      <c r="AX171" s="198" t="s">
        <v>85</v>
      </c>
      <c r="AY171" s="200" t="s">
        <v>164</v>
      </c>
    </row>
    <row r="172" spans="1:65" s="97" customFormat="1" ht="16.5" customHeight="1" x14ac:dyDescent="0.2">
      <c r="A172" s="95"/>
      <c r="B172" s="94"/>
      <c r="C172" s="173" t="s">
        <v>240</v>
      </c>
      <c r="D172" s="173" t="s">
        <v>166</v>
      </c>
      <c r="E172" s="174" t="s">
        <v>257</v>
      </c>
      <c r="F172" s="175" t="s">
        <v>258</v>
      </c>
      <c r="G172" s="176" t="s">
        <v>215</v>
      </c>
      <c r="H172" s="177">
        <v>262.87900000000002</v>
      </c>
      <c r="I172" s="73"/>
      <c r="J172" s="178">
        <f>ROUND(I172*H172,2)</f>
        <v>0</v>
      </c>
      <c r="K172" s="175" t="s">
        <v>1</v>
      </c>
      <c r="L172" s="94"/>
      <c r="M172" s="179" t="s">
        <v>1</v>
      </c>
      <c r="N172" s="180" t="s">
        <v>43</v>
      </c>
      <c r="O172" s="181">
        <v>0.10100000000000001</v>
      </c>
      <c r="P172" s="181">
        <f>O172*H172</f>
        <v>26.550779000000002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R172" s="183" t="s">
        <v>171</v>
      </c>
      <c r="AT172" s="183" t="s">
        <v>166</v>
      </c>
      <c r="AU172" s="183" t="s">
        <v>87</v>
      </c>
      <c r="AY172" s="87" t="s">
        <v>164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87" t="s">
        <v>85</v>
      </c>
      <c r="BK172" s="184">
        <f>ROUND(I172*H172,2)</f>
        <v>0</v>
      </c>
      <c r="BL172" s="87" t="s">
        <v>171</v>
      </c>
      <c r="BM172" s="183" t="s">
        <v>1646</v>
      </c>
    </row>
    <row r="173" spans="1:65" s="191" customFormat="1" x14ac:dyDescent="0.2">
      <c r="B173" s="192"/>
      <c r="D173" s="185" t="s">
        <v>175</v>
      </c>
      <c r="E173" s="193" t="s">
        <v>1</v>
      </c>
      <c r="F173" s="194" t="s">
        <v>260</v>
      </c>
      <c r="H173" s="193" t="s">
        <v>1</v>
      </c>
      <c r="I173" s="228"/>
      <c r="L173" s="192"/>
      <c r="M173" s="195"/>
      <c r="N173" s="196"/>
      <c r="O173" s="196"/>
      <c r="P173" s="196"/>
      <c r="Q173" s="196"/>
      <c r="R173" s="196"/>
      <c r="S173" s="196"/>
      <c r="T173" s="197"/>
      <c r="AT173" s="193" t="s">
        <v>175</v>
      </c>
      <c r="AU173" s="193" t="s">
        <v>87</v>
      </c>
      <c r="AV173" s="191" t="s">
        <v>85</v>
      </c>
      <c r="AW173" s="191" t="s">
        <v>33</v>
      </c>
      <c r="AX173" s="191" t="s">
        <v>78</v>
      </c>
      <c r="AY173" s="193" t="s">
        <v>164</v>
      </c>
    </row>
    <row r="174" spans="1:65" s="191" customFormat="1" x14ac:dyDescent="0.2">
      <c r="B174" s="192"/>
      <c r="D174" s="185" t="s">
        <v>175</v>
      </c>
      <c r="E174" s="193" t="s">
        <v>1</v>
      </c>
      <c r="F174" s="194" t="s">
        <v>261</v>
      </c>
      <c r="H174" s="193" t="s">
        <v>1</v>
      </c>
      <c r="I174" s="228"/>
      <c r="L174" s="192"/>
      <c r="M174" s="195"/>
      <c r="N174" s="196"/>
      <c r="O174" s="196"/>
      <c r="P174" s="196"/>
      <c r="Q174" s="196"/>
      <c r="R174" s="196"/>
      <c r="S174" s="196"/>
      <c r="T174" s="197"/>
      <c r="AT174" s="193" t="s">
        <v>175</v>
      </c>
      <c r="AU174" s="193" t="s">
        <v>87</v>
      </c>
      <c r="AV174" s="191" t="s">
        <v>85</v>
      </c>
      <c r="AW174" s="191" t="s">
        <v>33</v>
      </c>
      <c r="AX174" s="191" t="s">
        <v>78</v>
      </c>
      <c r="AY174" s="193" t="s">
        <v>164</v>
      </c>
    </row>
    <row r="175" spans="1:65" s="191" customFormat="1" x14ac:dyDescent="0.2">
      <c r="B175" s="192"/>
      <c r="D175" s="185" t="s">
        <v>175</v>
      </c>
      <c r="E175" s="193" t="s">
        <v>1</v>
      </c>
      <c r="F175" s="194" t="s">
        <v>621</v>
      </c>
      <c r="H175" s="193" t="s">
        <v>1</v>
      </c>
      <c r="I175" s="228"/>
      <c r="L175" s="192"/>
      <c r="M175" s="195"/>
      <c r="N175" s="196"/>
      <c r="O175" s="196"/>
      <c r="P175" s="196"/>
      <c r="Q175" s="196"/>
      <c r="R175" s="196"/>
      <c r="S175" s="196"/>
      <c r="T175" s="197"/>
      <c r="AT175" s="193" t="s">
        <v>175</v>
      </c>
      <c r="AU175" s="193" t="s">
        <v>87</v>
      </c>
      <c r="AV175" s="191" t="s">
        <v>85</v>
      </c>
      <c r="AW175" s="191" t="s">
        <v>33</v>
      </c>
      <c r="AX175" s="191" t="s">
        <v>78</v>
      </c>
      <c r="AY175" s="193" t="s">
        <v>164</v>
      </c>
    </row>
    <row r="176" spans="1:65" s="198" customFormat="1" ht="22.5" x14ac:dyDescent="0.2">
      <c r="B176" s="199"/>
      <c r="D176" s="185" t="s">
        <v>175</v>
      </c>
      <c r="E176" s="200" t="s">
        <v>1</v>
      </c>
      <c r="F176" s="201" t="s">
        <v>1647</v>
      </c>
      <c r="H176" s="202">
        <v>262.87900000000002</v>
      </c>
      <c r="I176" s="229"/>
      <c r="L176" s="199"/>
      <c r="M176" s="203"/>
      <c r="N176" s="204"/>
      <c r="O176" s="204"/>
      <c r="P176" s="204"/>
      <c r="Q176" s="204"/>
      <c r="R176" s="204"/>
      <c r="S176" s="204"/>
      <c r="T176" s="205"/>
      <c r="AT176" s="200" t="s">
        <v>175</v>
      </c>
      <c r="AU176" s="200" t="s">
        <v>87</v>
      </c>
      <c r="AV176" s="198" t="s">
        <v>87</v>
      </c>
      <c r="AW176" s="198" t="s">
        <v>33</v>
      </c>
      <c r="AX176" s="198" t="s">
        <v>78</v>
      </c>
      <c r="AY176" s="200" t="s">
        <v>164</v>
      </c>
    </row>
    <row r="177" spans="1:65" s="206" customFormat="1" x14ac:dyDescent="0.2">
      <c r="B177" s="207"/>
      <c r="D177" s="185" t="s">
        <v>175</v>
      </c>
      <c r="E177" s="208" t="s">
        <v>1</v>
      </c>
      <c r="F177" s="209" t="s">
        <v>233</v>
      </c>
      <c r="H177" s="210">
        <v>262.87900000000002</v>
      </c>
      <c r="I177" s="230"/>
      <c r="L177" s="207"/>
      <c r="M177" s="211"/>
      <c r="N177" s="212"/>
      <c r="O177" s="212"/>
      <c r="P177" s="212"/>
      <c r="Q177" s="212"/>
      <c r="R177" s="212"/>
      <c r="S177" s="212"/>
      <c r="T177" s="213"/>
      <c r="AT177" s="208" t="s">
        <v>175</v>
      </c>
      <c r="AU177" s="208" t="s">
        <v>87</v>
      </c>
      <c r="AV177" s="206" t="s">
        <v>171</v>
      </c>
      <c r="AW177" s="206" t="s">
        <v>33</v>
      </c>
      <c r="AX177" s="206" t="s">
        <v>85</v>
      </c>
      <c r="AY177" s="208" t="s">
        <v>164</v>
      </c>
    </row>
    <row r="178" spans="1:65" s="97" customFormat="1" ht="21.75" customHeight="1" x14ac:dyDescent="0.2">
      <c r="A178" s="95"/>
      <c r="B178" s="94"/>
      <c r="C178" s="173" t="s">
        <v>245</v>
      </c>
      <c r="D178" s="173" t="s">
        <v>166</v>
      </c>
      <c r="E178" s="174" t="s">
        <v>264</v>
      </c>
      <c r="F178" s="175" t="s">
        <v>265</v>
      </c>
      <c r="G178" s="176" t="s">
        <v>215</v>
      </c>
      <c r="H178" s="177">
        <v>635.92700000000002</v>
      </c>
      <c r="I178" s="73"/>
      <c r="J178" s="178">
        <f>ROUND(I178*H178,2)</f>
        <v>0</v>
      </c>
      <c r="K178" s="175" t="s">
        <v>1</v>
      </c>
      <c r="L178" s="94"/>
      <c r="M178" s="179" t="s">
        <v>1</v>
      </c>
      <c r="N178" s="180" t="s">
        <v>43</v>
      </c>
      <c r="O178" s="181">
        <v>8.3000000000000004E-2</v>
      </c>
      <c r="P178" s="181">
        <f>O178*H178</f>
        <v>52.781941000000003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95"/>
      <c r="V178" s="95"/>
      <c r="W178" s="95"/>
      <c r="X178" s="95"/>
      <c r="Y178" s="95"/>
      <c r="Z178" s="95"/>
      <c r="AA178" s="95"/>
      <c r="AB178" s="95"/>
      <c r="AC178" s="95"/>
      <c r="AD178" s="95"/>
      <c r="AE178" s="95"/>
      <c r="AR178" s="183" t="s">
        <v>171</v>
      </c>
      <c r="AT178" s="183" t="s">
        <v>166</v>
      </c>
      <c r="AU178" s="183" t="s">
        <v>87</v>
      </c>
      <c r="AY178" s="87" t="s">
        <v>164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87" t="s">
        <v>85</v>
      </c>
      <c r="BK178" s="184">
        <f>ROUND(I178*H178,2)</f>
        <v>0</v>
      </c>
      <c r="BL178" s="87" t="s">
        <v>171</v>
      </c>
      <c r="BM178" s="183" t="s">
        <v>1648</v>
      </c>
    </row>
    <row r="179" spans="1:65" s="191" customFormat="1" x14ac:dyDescent="0.2">
      <c r="B179" s="192"/>
      <c r="D179" s="185" t="s">
        <v>175</v>
      </c>
      <c r="E179" s="193" t="s">
        <v>1</v>
      </c>
      <c r="F179" s="194" t="s">
        <v>267</v>
      </c>
      <c r="H179" s="193" t="s">
        <v>1</v>
      </c>
      <c r="I179" s="228"/>
      <c r="L179" s="192"/>
      <c r="M179" s="195"/>
      <c r="N179" s="196"/>
      <c r="O179" s="196"/>
      <c r="P179" s="196"/>
      <c r="Q179" s="196"/>
      <c r="R179" s="196"/>
      <c r="S179" s="196"/>
      <c r="T179" s="197"/>
      <c r="AT179" s="193" t="s">
        <v>175</v>
      </c>
      <c r="AU179" s="193" t="s">
        <v>87</v>
      </c>
      <c r="AV179" s="191" t="s">
        <v>85</v>
      </c>
      <c r="AW179" s="191" t="s">
        <v>33</v>
      </c>
      <c r="AX179" s="191" t="s">
        <v>78</v>
      </c>
      <c r="AY179" s="193" t="s">
        <v>164</v>
      </c>
    </row>
    <row r="180" spans="1:65" s="191" customFormat="1" x14ac:dyDescent="0.2">
      <c r="B180" s="192"/>
      <c r="D180" s="185" t="s">
        <v>175</v>
      </c>
      <c r="E180" s="193" t="s">
        <v>1</v>
      </c>
      <c r="F180" s="194" t="s">
        <v>268</v>
      </c>
      <c r="H180" s="193" t="s">
        <v>1</v>
      </c>
      <c r="I180" s="228"/>
      <c r="L180" s="192"/>
      <c r="M180" s="195"/>
      <c r="N180" s="196"/>
      <c r="O180" s="196"/>
      <c r="P180" s="196"/>
      <c r="Q180" s="196"/>
      <c r="R180" s="196"/>
      <c r="S180" s="196"/>
      <c r="T180" s="197"/>
      <c r="AT180" s="193" t="s">
        <v>175</v>
      </c>
      <c r="AU180" s="193" t="s">
        <v>87</v>
      </c>
      <c r="AV180" s="191" t="s">
        <v>85</v>
      </c>
      <c r="AW180" s="191" t="s">
        <v>33</v>
      </c>
      <c r="AX180" s="191" t="s">
        <v>78</v>
      </c>
      <c r="AY180" s="193" t="s">
        <v>164</v>
      </c>
    </row>
    <row r="181" spans="1:65" s="191" customFormat="1" x14ac:dyDescent="0.2">
      <c r="B181" s="192"/>
      <c r="D181" s="185" t="s">
        <v>175</v>
      </c>
      <c r="E181" s="193" t="s">
        <v>1</v>
      </c>
      <c r="F181" s="194" t="s">
        <v>269</v>
      </c>
      <c r="H181" s="193" t="s">
        <v>1</v>
      </c>
      <c r="I181" s="228"/>
      <c r="L181" s="192"/>
      <c r="M181" s="195"/>
      <c r="N181" s="196"/>
      <c r="O181" s="196"/>
      <c r="P181" s="196"/>
      <c r="Q181" s="196"/>
      <c r="R181" s="196"/>
      <c r="S181" s="196"/>
      <c r="T181" s="197"/>
      <c r="AT181" s="193" t="s">
        <v>175</v>
      </c>
      <c r="AU181" s="193" t="s">
        <v>87</v>
      </c>
      <c r="AV181" s="191" t="s">
        <v>85</v>
      </c>
      <c r="AW181" s="191" t="s">
        <v>33</v>
      </c>
      <c r="AX181" s="191" t="s">
        <v>78</v>
      </c>
      <c r="AY181" s="193" t="s">
        <v>164</v>
      </c>
    </row>
    <row r="182" spans="1:65" s="198" customFormat="1" x14ac:dyDescent="0.2">
      <c r="B182" s="199"/>
      <c r="D182" s="185" t="s">
        <v>175</v>
      </c>
      <c r="E182" s="200" t="s">
        <v>1</v>
      </c>
      <c r="F182" s="201" t="s">
        <v>1649</v>
      </c>
      <c r="H182" s="202">
        <v>635.92700000000002</v>
      </c>
      <c r="I182" s="229"/>
      <c r="L182" s="199"/>
      <c r="M182" s="203"/>
      <c r="N182" s="204"/>
      <c r="O182" s="204"/>
      <c r="P182" s="204"/>
      <c r="Q182" s="204"/>
      <c r="R182" s="204"/>
      <c r="S182" s="204"/>
      <c r="T182" s="205"/>
      <c r="AT182" s="200" t="s">
        <v>175</v>
      </c>
      <c r="AU182" s="200" t="s">
        <v>87</v>
      </c>
      <c r="AV182" s="198" t="s">
        <v>87</v>
      </c>
      <c r="AW182" s="198" t="s">
        <v>33</v>
      </c>
      <c r="AX182" s="198" t="s">
        <v>85</v>
      </c>
      <c r="AY182" s="200" t="s">
        <v>164</v>
      </c>
    </row>
    <row r="183" spans="1:65" s="97" customFormat="1" ht="33" customHeight="1" x14ac:dyDescent="0.2">
      <c r="A183" s="95"/>
      <c r="B183" s="94"/>
      <c r="C183" s="173" t="s">
        <v>250</v>
      </c>
      <c r="D183" s="173" t="s">
        <v>166</v>
      </c>
      <c r="E183" s="174" t="s">
        <v>272</v>
      </c>
      <c r="F183" s="175" t="s">
        <v>273</v>
      </c>
      <c r="G183" s="176" t="s">
        <v>215</v>
      </c>
      <c r="H183" s="177">
        <v>413.55</v>
      </c>
      <c r="I183" s="73"/>
      <c r="J183" s="178">
        <f>ROUND(I183*H183,2)</f>
        <v>0</v>
      </c>
      <c r="K183" s="175" t="s">
        <v>170</v>
      </c>
      <c r="L183" s="94"/>
      <c r="M183" s="179" t="s">
        <v>1</v>
      </c>
      <c r="N183" s="180" t="s">
        <v>43</v>
      </c>
      <c r="O183" s="181">
        <v>0.115</v>
      </c>
      <c r="P183" s="181">
        <f>O183*H183</f>
        <v>47.558250000000001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R183" s="183" t="s">
        <v>171</v>
      </c>
      <c r="AT183" s="183" t="s">
        <v>166</v>
      </c>
      <c r="AU183" s="183" t="s">
        <v>87</v>
      </c>
      <c r="AY183" s="87" t="s">
        <v>164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87" t="s">
        <v>85</v>
      </c>
      <c r="BK183" s="184">
        <f>ROUND(I183*H183,2)</f>
        <v>0</v>
      </c>
      <c r="BL183" s="87" t="s">
        <v>171</v>
      </c>
      <c r="BM183" s="183" t="s">
        <v>1650</v>
      </c>
    </row>
    <row r="184" spans="1:65" s="191" customFormat="1" x14ac:dyDescent="0.2">
      <c r="B184" s="192"/>
      <c r="D184" s="185" t="s">
        <v>175</v>
      </c>
      <c r="E184" s="193" t="s">
        <v>1</v>
      </c>
      <c r="F184" s="194" t="s">
        <v>626</v>
      </c>
      <c r="H184" s="193" t="s">
        <v>1</v>
      </c>
      <c r="I184" s="228"/>
      <c r="L184" s="192"/>
      <c r="M184" s="195"/>
      <c r="N184" s="196"/>
      <c r="O184" s="196"/>
      <c r="P184" s="196"/>
      <c r="Q184" s="196"/>
      <c r="R184" s="196"/>
      <c r="S184" s="196"/>
      <c r="T184" s="197"/>
      <c r="AT184" s="193" t="s">
        <v>175</v>
      </c>
      <c r="AU184" s="193" t="s">
        <v>87</v>
      </c>
      <c r="AV184" s="191" t="s">
        <v>85</v>
      </c>
      <c r="AW184" s="191" t="s">
        <v>33</v>
      </c>
      <c r="AX184" s="191" t="s">
        <v>78</v>
      </c>
      <c r="AY184" s="193" t="s">
        <v>164</v>
      </c>
    </row>
    <row r="185" spans="1:65" s="191" customFormat="1" x14ac:dyDescent="0.2">
      <c r="B185" s="192"/>
      <c r="D185" s="185" t="s">
        <v>175</v>
      </c>
      <c r="E185" s="193" t="s">
        <v>1</v>
      </c>
      <c r="F185" s="194" t="s">
        <v>228</v>
      </c>
      <c r="H185" s="193" t="s">
        <v>1</v>
      </c>
      <c r="I185" s="228"/>
      <c r="L185" s="192"/>
      <c r="M185" s="195"/>
      <c r="N185" s="196"/>
      <c r="O185" s="196"/>
      <c r="P185" s="196"/>
      <c r="Q185" s="196"/>
      <c r="R185" s="196"/>
      <c r="S185" s="196"/>
      <c r="T185" s="197"/>
      <c r="AT185" s="193" t="s">
        <v>175</v>
      </c>
      <c r="AU185" s="193" t="s">
        <v>87</v>
      </c>
      <c r="AV185" s="191" t="s">
        <v>85</v>
      </c>
      <c r="AW185" s="191" t="s">
        <v>33</v>
      </c>
      <c r="AX185" s="191" t="s">
        <v>78</v>
      </c>
      <c r="AY185" s="193" t="s">
        <v>164</v>
      </c>
    </row>
    <row r="186" spans="1:65" s="198" customFormat="1" ht="22.5" x14ac:dyDescent="0.2">
      <c r="B186" s="199"/>
      <c r="D186" s="185" t="s">
        <v>175</v>
      </c>
      <c r="E186" s="200" t="s">
        <v>1</v>
      </c>
      <c r="F186" s="201" t="s">
        <v>1651</v>
      </c>
      <c r="H186" s="202">
        <v>413.55</v>
      </c>
      <c r="I186" s="229"/>
      <c r="L186" s="199"/>
      <c r="M186" s="203"/>
      <c r="N186" s="204"/>
      <c r="O186" s="204"/>
      <c r="P186" s="204"/>
      <c r="Q186" s="204"/>
      <c r="R186" s="204"/>
      <c r="S186" s="204"/>
      <c r="T186" s="205"/>
      <c r="AT186" s="200" t="s">
        <v>175</v>
      </c>
      <c r="AU186" s="200" t="s">
        <v>87</v>
      </c>
      <c r="AV186" s="198" t="s">
        <v>87</v>
      </c>
      <c r="AW186" s="198" t="s">
        <v>33</v>
      </c>
      <c r="AX186" s="198" t="s">
        <v>78</v>
      </c>
      <c r="AY186" s="200" t="s">
        <v>164</v>
      </c>
    </row>
    <row r="187" spans="1:65" s="206" customFormat="1" x14ac:dyDescent="0.2">
      <c r="B187" s="207"/>
      <c r="D187" s="185" t="s">
        <v>175</v>
      </c>
      <c r="E187" s="208" t="s">
        <v>1</v>
      </c>
      <c r="F187" s="209" t="s">
        <v>233</v>
      </c>
      <c r="H187" s="210">
        <v>413.55</v>
      </c>
      <c r="I187" s="230"/>
      <c r="L187" s="207"/>
      <c r="M187" s="211"/>
      <c r="N187" s="212"/>
      <c r="O187" s="212"/>
      <c r="P187" s="212"/>
      <c r="Q187" s="212"/>
      <c r="R187" s="212"/>
      <c r="S187" s="212"/>
      <c r="T187" s="213"/>
      <c r="AT187" s="208" t="s">
        <v>175</v>
      </c>
      <c r="AU187" s="208" t="s">
        <v>87</v>
      </c>
      <c r="AV187" s="206" t="s">
        <v>171</v>
      </c>
      <c r="AW187" s="206" t="s">
        <v>33</v>
      </c>
      <c r="AX187" s="206" t="s">
        <v>85</v>
      </c>
      <c r="AY187" s="208" t="s">
        <v>164</v>
      </c>
    </row>
    <row r="188" spans="1:65" s="97" customFormat="1" ht="33" customHeight="1" x14ac:dyDescent="0.2">
      <c r="A188" s="95"/>
      <c r="B188" s="94"/>
      <c r="C188" s="214" t="s">
        <v>8</v>
      </c>
      <c r="D188" s="214" t="s">
        <v>278</v>
      </c>
      <c r="E188" s="215" t="s">
        <v>279</v>
      </c>
      <c r="F188" s="216" t="s">
        <v>280</v>
      </c>
      <c r="G188" s="217" t="s">
        <v>281</v>
      </c>
      <c r="H188" s="218">
        <v>827.1</v>
      </c>
      <c r="I188" s="74"/>
      <c r="J188" s="219">
        <f>ROUND(I188*H188,2)</f>
        <v>0</v>
      </c>
      <c r="K188" s="216" t="s">
        <v>1</v>
      </c>
      <c r="L188" s="220"/>
      <c r="M188" s="221" t="s">
        <v>1</v>
      </c>
      <c r="N188" s="222" t="s">
        <v>43</v>
      </c>
      <c r="O188" s="181">
        <v>0</v>
      </c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R188" s="183" t="s">
        <v>212</v>
      </c>
      <c r="AT188" s="183" t="s">
        <v>278</v>
      </c>
      <c r="AU188" s="183" t="s">
        <v>87</v>
      </c>
      <c r="AY188" s="87" t="s">
        <v>164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87" t="s">
        <v>85</v>
      </c>
      <c r="BK188" s="184">
        <f>ROUND(I188*H188,2)</f>
        <v>0</v>
      </c>
      <c r="BL188" s="87" t="s">
        <v>171</v>
      </c>
      <c r="BM188" s="183" t="s">
        <v>1652</v>
      </c>
    </row>
    <row r="189" spans="1:65" s="97" customFormat="1" ht="19.5" x14ac:dyDescent="0.2">
      <c r="A189" s="95"/>
      <c r="B189" s="94"/>
      <c r="C189" s="95"/>
      <c r="D189" s="185" t="s">
        <v>173</v>
      </c>
      <c r="E189" s="95"/>
      <c r="F189" s="186" t="s">
        <v>283</v>
      </c>
      <c r="G189" s="95"/>
      <c r="H189" s="95"/>
      <c r="I189" s="227"/>
      <c r="J189" s="95"/>
      <c r="K189" s="95"/>
      <c r="L189" s="94"/>
      <c r="M189" s="187"/>
      <c r="N189" s="188"/>
      <c r="O189" s="189"/>
      <c r="P189" s="189"/>
      <c r="Q189" s="189"/>
      <c r="R189" s="189"/>
      <c r="S189" s="189"/>
      <c r="T189" s="190"/>
      <c r="U189" s="95"/>
      <c r="V189" s="95"/>
      <c r="W189" s="95"/>
      <c r="X189" s="95"/>
      <c r="Y189" s="95"/>
      <c r="Z189" s="95"/>
      <c r="AA189" s="95"/>
      <c r="AB189" s="95"/>
      <c r="AC189" s="95"/>
      <c r="AD189" s="95"/>
      <c r="AE189" s="95"/>
      <c r="AT189" s="87" t="s">
        <v>173</v>
      </c>
      <c r="AU189" s="87" t="s">
        <v>87</v>
      </c>
    </row>
    <row r="190" spans="1:65" s="198" customFormat="1" x14ac:dyDescent="0.2">
      <c r="B190" s="199"/>
      <c r="D190" s="185" t="s">
        <v>175</v>
      </c>
      <c r="E190" s="200" t="s">
        <v>1</v>
      </c>
      <c r="F190" s="201" t="s">
        <v>1653</v>
      </c>
      <c r="H190" s="202">
        <v>827.1</v>
      </c>
      <c r="I190" s="229"/>
      <c r="L190" s="199"/>
      <c r="M190" s="203"/>
      <c r="N190" s="204"/>
      <c r="O190" s="204"/>
      <c r="P190" s="204"/>
      <c r="Q190" s="204"/>
      <c r="R190" s="204"/>
      <c r="S190" s="204"/>
      <c r="T190" s="205"/>
      <c r="AT190" s="200" t="s">
        <v>175</v>
      </c>
      <c r="AU190" s="200" t="s">
        <v>87</v>
      </c>
      <c r="AV190" s="198" t="s">
        <v>87</v>
      </c>
      <c r="AW190" s="198" t="s">
        <v>33</v>
      </c>
      <c r="AX190" s="198" t="s">
        <v>85</v>
      </c>
      <c r="AY190" s="200" t="s">
        <v>164</v>
      </c>
    </row>
    <row r="191" spans="1:65" s="97" customFormat="1" ht="55.5" customHeight="1" x14ac:dyDescent="0.2">
      <c r="A191" s="95"/>
      <c r="B191" s="94"/>
      <c r="C191" s="173" t="s">
        <v>263</v>
      </c>
      <c r="D191" s="173" t="s">
        <v>166</v>
      </c>
      <c r="E191" s="174" t="s">
        <v>286</v>
      </c>
      <c r="F191" s="175" t="s">
        <v>287</v>
      </c>
      <c r="G191" s="176" t="s">
        <v>215</v>
      </c>
      <c r="H191" s="177">
        <v>101.55</v>
      </c>
      <c r="I191" s="73"/>
      <c r="J191" s="178">
        <f>ROUND(I191*H191,2)</f>
        <v>0</v>
      </c>
      <c r="K191" s="175" t="s">
        <v>170</v>
      </c>
      <c r="L191" s="94"/>
      <c r="M191" s="179" t="s">
        <v>1</v>
      </c>
      <c r="N191" s="180" t="s">
        <v>43</v>
      </c>
      <c r="O191" s="181">
        <v>0.28599999999999998</v>
      </c>
      <c r="P191" s="181">
        <f>O191*H191</f>
        <v>29.043299999999999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R191" s="183" t="s">
        <v>171</v>
      </c>
      <c r="AT191" s="183" t="s">
        <v>166</v>
      </c>
      <c r="AU191" s="183" t="s">
        <v>87</v>
      </c>
      <c r="AY191" s="87" t="s">
        <v>164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87" t="s">
        <v>85</v>
      </c>
      <c r="BK191" s="184">
        <f>ROUND(I191*H191,2)</f>
        <v>0</v>
      </c>
      <c r="BL191" s="87" t="s">
        <v>171</v>
      </c>
      <c r="BM191" s="183" t="s">
        <v>1654</v>
      </c>
    </row>
    <row r="192" spans="1:65" s="191" customFormat="1" x14ac:dyDescent="0.2">
      <c r="B192" s="192"/>
      <c r="D192" s="185" t="s">
        <v>175</v>
      </c>
      <c r="E192" s="193" t="s">
        <v>1</v>
      </c>
      <c r="F192" s="194" t="s">
        <v>626</v>
      </c>
      <c r="H192" s="193" t="s">
        <v>1</v>
      </c>
      <c r="I192" s="228"/>
      <c r="L192" s="192"/>
      <c r="M192" s="195"/>
      <c r="N192" s="196"/>
      <c r="O192" s="196"/>
      <c r="P192" s="196"/>
      <c r="Q192" s="196"/>
      <c r="R192" s="196"/>
      <c r="S192" s="196"/>
      <c r="T192" s="197"/>
      <c r="AT192" s="193" t="s">
        <v>175</v>
      </c>
      <c r="AU192" s="193" t="s">
        <v>87</v>
      </c>
      <c r="AV192" s="191" t="s">
        <v>85</v>
      </c>
      <c r="AW192" s="191" t="s">
        <v>33</v>
      </c>
      <c r="AX192" s="191" t="s">
        <v>78</v>
      </c>
      <c r="AY192" s="193" t="s">
        <v>164</v>
      </c>
    </row>
    <row r="193" spans="1:65" s="191" customFormat="1" x14ac:dyDescent="0.2">
      <c r="B193" s="192"/>
      <c r="D193" s="185" t="s">
        <v>175</v>
      </c>
      <c r="E193" s="193" t="s">
        <v>1</v>
      </c>
      <c r="F193" s="194" t="s">
        <v>228</v>
      </c>
      <c r="H193" s="193" t="s">
        <v>1</v>
      </c>
      <c r="I193" s="228"/>
      <c r="L193" s="192"/>
      <c r="M193" s="195"/>
      <c r="N193" s="196"/>
      <c r="O193" s="196"/>
      <c r="P193" s="196"/>
      <c r="Q193" s="196"/>
      <c r="R193" s="196"/>
      <c r="S193" s="196"/>
      <c r="T193" s="197"/>
      <c r="AT193" s="193" t="s">
        <v>175</v>
      </c>
      <c r="AU193" s="193" t="s">
        <v>87</v>
      </c>
      <c r="AV193" s="191" t="s">
        <v>85</v>
      </c>
      <c r="AW193" s="191" t="s">
        <v>33</v>
      </c>
      <c r="AX193" s="191" t="s">
        <v>78</v>
      </c>
      <c r="AY193" s="193" t="s">
        <v>164</v>
      </c>
    </row>
    <row r="194" spans="1:65" s="198" customFormat="1" x14ac:dyDescent="0.2">
      <c r="B194" s="199"/>
      <c r="D194" s="185" t="s">
        <v>175</v>
      </c>
      <c r="E194" s="200" t="s">
        <v>1</v>
      </c>
      <c r="F194" s="201" t="s">
        <v>1655</v>
      </c>
      <c r="H194" s="202">
        <v>101.55</v>
      </c>
      <c r="I194" s="229"/>
      <c r="L194" s="199"/>
      <c r="M194" s="203"/>
      <c r="N194" s="204"/>
      <c r="O194" s="204"/>
      <c r="P194" s="204"/>
      <c r="Q194" s="204"/>
      <c r="R194" s="204"/>
      <c r="S194" s="204"/>
      <c r="T194" s="205"/>
      <c r="AT194" s="200" t="s">
        <v>175</v>
      </c>
      <c r="AU194" s="200" t="s">
        <v>87</v>
      </c>
      <c r="AV194" s="198" t="s">
        <v>87</v>
      </c>
      <c r="AW194" s="198" t="s">
        <v>33</v>
      </c>
      <c r="AX194" s="198" t="s">
        <v>85</v>
      </c>
      <c r="AY194" s="200" t="s">
        <v>164</v>
      </c>
    </row>
    <row r="195" spans="1:65" s="97" customFormat="1" ht="16.5" customHeight="1" x14ac:dyDescent="0.2">
      <c r="A195" s="95"/>
      <c r="B195" s="94"/>
      <c r="C195" s="214" t="s">
        <v>271</v>
      </c>
      <c r="D195" s="214" t="s">
        <v>278</v>
      </c>
      <c r="E195" s="215" t="s">
        <v>292</v>
      </c>
      <c r="F195" s="216" t="s">
        <v>293</v>
      </c>
      <c r="G195" s="217" t="s">
        <v>281</v>
      </c>
      <c r="H195" s="218">
        <v>203.1</v>
      </c>
      <c r="I195" s="74"/>
      <c r="J195" s="219">
        <f>ROUND(I195*H195,2)</f>
        <v>0</v>
      </c>
      <c r="K195" s="216" t="s">
        <v>170</v>
      </c>
      <c r="L195" s="220"/>
      <c r="M195" s="221" t="s">
        <v>1</v>
      </c>
      <c r="N195" s="222" t="s">
        <v>43</v>
      </c>
      <c r="O195" s="181">
        <v>0</v>
      </c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95"/>
      <c r="V195" s="95"/>
      <c r="W195" s="95"/>
      <c r="X195" s="95"/>
      <c r="Y195" s="95"/>
      <c r="Z195" s="95"/>
      <c r="AA195" s="95"/>
      <c r="AB195" s="95"/>
      <c r="AC195" s="95"/>
      <c r="AD195" s="95"/>
      <c r="AE195" s="95"/>
      <c r="AR195" s="183" t="s">
        <v>212</v>
      </c>
      <c r="AT195" s="183" t="s">
        <v>278</v>
      </c>
      <c r="AU195" s="183" t="s">
        <v>87</v>
      </c>
      <c r="AY195" s="87" t="s">
        <v>164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87" t="s">
        <v>85</v>
      </c>
      <c r="BK195" s="184">
        <f>ROUND(I195*H195,2)</f>
        <v>0</v>
      </c>
      <c r="BL195" s="87" t="s">
        <v>171</v>
      </c>
      <c r="BM195" s="183" t="s">
        <v>1656</v>
      </c>
    </row>
    <row r="196" spans="1:65" s="97" customFormat="1" ht="19.5" x14ac:dyDescent="0.2">
      <c r="A196" s="95"/>
      <c r="B196" s="94"/>
      <c r="C196" s="95"/>
      <c r="D196" s="185" t="s">
        <v>173</v>
      </c>
      <c r="E196" s="95"/>
      <c r="F196" s="186" t="s">
        <v>283</v>
      </c>
      <c r="G196" s="95"/>
      <c r="H196" s="95"/>
      <c r="I196" s="227"/>
      <c r="J196" s="95"/>
      <c r="K196" s="95"/>
      <c r="L196" s="94"/>
      <c r="M196" s="187"/>
      <c r="N196" s="188"/>
      <c r="O196" s="189"/>
      <c r="P196" s="189"/>
      <c r="Q196" s="189"/>
      <c r="R196" s="189"/>
      <c r="S196" s="189"/>
      <c r="T196" s="190"/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  <c r="AT196" s="87" t="s">
        <v>173</v>
      </c>
      <c r="AU196" s="87" t="s">
        <v>87</v>
      </c>
    </row>
    <row r="197" spans="1:65" s="198" customFormat="1" x14ac:dyDescent="0.2">
      <c r="B197" s="199"/>
      <c r="D197" s="185" t="s">
        <v>175</v>
      </c>
      <c r="F197" s="201" t="s">
        <v>1657</v>
      </c>
      <c r="H197" s="202">
        <v>203.1</v>
      </c>
      <c r="I197" s="229"/>
      <c r="L197" s="199"/>
      <c r="M197" s="203"/>
      <c r="N197" s="204"/>
      <c r="O197" s="204"/>
      <c r="P197" s="204"/>
      <c r="Q197" s="204"/>
      <c r="R197" s="204"/>
      <c r="S197" s="204"/>
      <c r="T197" s="205"/>
      <c r="AT197" s="200" t="s">
        <v>175</v>
      </c>
      <c r="AU197" s="200" t="s">
        <v>87</v>
      </c>
      <c r="AV197" s="198" t="s">
        <v>87</v>
      </c>
      <c r="AW197" s="198" t="s">
        <v>3</v>
      </c>
      <c r="AX197" s="198" t="s">
        <v>85</v>
      </c>
      <c r="AY197" s="200" t="s">
        <v>164</v>
      </c>
    </row>
    <row r="198" spans="1:65" s="160" customFormat="1" ht="22.9" customHeight="1" x14ac:dyDescent="0.2">
      <c r="B198" s="161"/>
      <c r="D198" s="162" t="s">
        <v>77</v>
      </c>
      <c r="E198" s="171" t="s">
        <v>87</v>
      </c>
      <c r="F198" s="171" t="s">
        <v>316</v>
      </c>
      <c r="I198" s="231"/>
      <c r="J198" s="172">
        <f>BK198</f>
        <v>0</v>
      </c>
      <c r="L198" s="161"/>
      <c r="M198" s="165"/>
      <c r="N198" s="166"/>
      <c r="O198" s="166"/>
      <c r="P198" s="167">
        <f>SUM(P199:P203)</f>
        <v>73.514839999999992</v>
      </c>
      <c r="Q198" s="166"/>
      <c r="R198" s="167">
        <f>SUM(R199:R203)</f>
        <v>0.2774876</v>
      </c>
      <c r="S198" s="166"/>
      <c r="T198" s="168">
        <f>SUM(T199:T203)</f>
        <v>0</v>
      </c>
      <c r="AR198" s="162" t="s">
        <v>85</v>
      </c>
      <c r="AT198" s="169" t="s">
        <v>77</v>
      </c>
      <c r="AU198" s="169" t="s">
        <v>85</v>
      </c>
      <c r="AY198" s="162" t="s">
        <v>164</v>
      </c>
      <c r="BK198" s="170">
        <f>SUM(BK199:BK203)</f>
        <v>0</v>
      </c>
    </row>
    <row r="199" spans="1:65" s="97" customFormat="1" ht="33" customHeight="1" x14ac:dyDescent="0.2">
      <c r="A199" s="95"/>
      <c r="B199" s="94"/>
      <c r="C199" s="173" t="s">
        <v>277</v>
      </c>
      <c r="D199" s="173" t="s">
        <v>166</v>
      </c>
      <c r="E199" s="174" t="s">
        <v>318</v>
      </c>
      <c r="F199" s="175" t="s">
        <v>319</v>
      </c>
      <c r="G199" s="176" t="s">
        <v>215</v>
      </c>
      <c r="H199" s="177">
        <v>55.116999999999997</v>
      </c>
      <c r="I199" s="73"/>
      <c r="J199" s="178">
        <f>ROUND(I199*H199,2)</f>
        <v>0</v>
      </c>
      <c r="K199" s="175" t="s">
        <v>170</v>
      </c>
      <c r="L199" s="94"/>
      <c r="M199" s="179" t="s">
        <v>1</v>
      </c>
      <c r="N199" s="180" t="s">
        <v>43</v>
      </c>
      <c r="O199" s="181">
        <v>0.92</v>
      </c>
      <c r="P199" s="181">
        <f>O199*H199</f>
        <v>50.707639999999998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95"/>
      <c r="V199" s="95"/>
      <c r="W199" s="95"/>
      <c r="X199" s="95"/>
      <c r="Y199" s="95"/>
      <c r="Z199" s="95"/>
      <c r="AA199" s="95"/>
      <c r="AB199" s="95"/>
      <c r="AC199" s="95"/>
      <c r="AD199" s="95"/>
      <c r="AE199" s="95"/>
      <c r="AR199" s="183" t="s">
        <v>171</v>
      </c>
      <c r="AT199" s="183" t="s">
        <v>166</v>
      </c>
      <c r="AU199" s="183" t="s">
        <v>87</v>
      </c>
      <c r="AY199" s="87" t="s">
        <v>164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87" t="s">
        <v>85</v>
      </c>
      <c r="BK199" s="184">
        <f>ROUND(I199*H199,2)</f>
        <v>0</v>
      </c>
      <c r="BL199" s="87" t="s">
        <v>171</v>
      </c>
      <c r="BM199" s="183" t="s">
        <v>1658</v>
      </c>
    </row>
    <row r="200" spans="1:65" s="191" customFormat="1" x14ac:dyDescent="0.2">
      <c r="B200" s="192"/>
      <c r="D200" s="185" t="s">
        <v>175</v>
      </c>
      <c r="E200" s="193" t="s">
        <v>1</v>
      </c>
      <c r="F200" s="194" t="s">
        <v>579</v>
      </c>
      <c r="H200" s="193" t="s">
        <v>1</v>
      </c>
      <c r="I200" s="228"/>
      <c r="L200" s="192"/>
      <c r="M200" s="195"/>
      <c r="N200" s="196"/>
      <c r="O200" s="196"/>
      <c r="P200" s="196"/>
      <c r="Q200" s="196"/>
      <c r="R200" s="196"/>
      <c r="S200" s="196"/>
      <c r="T200" s="197"/>
      <c r="AT200" s="193" t="s">
        <v>175</v>
      </c>
      <c r="AU200" s="193" t="s">
        <v>87</v>
      </c>
      <c r="AV200" s="191" t="s">
        <v>85</v>
      </c>
      <c r="AW200" s="191" t="s">
        <v>33</v>
      </c>
      <c r="AX200" s="191" t="s">
        <v>78</v>
      </c>
      <c r="AY200" s="193" t="s">
        <v>164</v>
      </c>
    </row>
    <row r="201" spans="1:65" s="198" customFormat="1" x14ac:dyDescent="0.2">
      <c r="B201" s="199"/>
      <c r="D201" s="185" t="s">
        <v>175</v>
      </c>
      <c r="E201" s="200" t="s">
        <v>1</v>
      </c>
      <c r="F201" s="201" t="s">
        <v>1637</v>
      </c>
      <c r="H201" s="202">
        <v>55.116999999999997</v>
      </c>
      <c r="I201" s="229"/>
      <c r="L201" s="199"/>
      <c r="M201" s="203"/>
      <c r="N201" s="204"/>
      <c r="O201" s="204"/>
      <c r="P201" s="204"/>
      <c r="Q201" s="204"/>
      <c r="R201" s="204"/>
      <c r="S201" s="204"/>
      <c r="T201" s="205"/>
      <c r="AT201" s="200" t="s">
        <v>175</v>
      </c>
      <c r="AU201" s="200" t="s">
        <v>87</v>
      </c>
      <c r="AV201" s="198" t="s">
        <v>87</v>
      </c>
      <c r="AW201" s="198" t="s">
        <v>33</v>
      </c>
      <c r="AX201" s="198" t="s">
        <v>85</v>
      </c>
      <c r="AY201" s="200" t="s">
        <v>164</v>
      </c>
    </row>
    <row r="202" spans="1:65" s="97" customFormat="1" ht="21.75" customHeight="1" x14ac:dyDescent="0.2">
      <c r="A202" s="95"/>
      <c r="B202" s="94"/>
      <c r="C202" s="173" t="s">
        <v>285</v>
      </c>
      <c r="D202" s="173" t="s">
        <v>166</v>
      </c>
      <c r="E202" s="174" t="s">
        <v>322</v>
      </c>
      <c r="F202" s="175" t="s">
        <v>323</v>
      </c>
      <c r="G202" s="176" t="s">
        <v>187</v>
      </c>
      <c r="H202" s="177">
        <v>380.12</v>
      </c>
      <c r="I202" s="73"/>
      <c r="J202" s="178">
        <f>ROUND(I202*H202,2)</f>
        <v>0</v>
      </c>
      <c r="K202" s="175" t="s">
        <v>170</v>
      </c>
      <c r="L202" s="94"/>
      <c r="M202" s="179" t="s">
        <v>1</v>
      </c>
      <c r="N202" s="180" t="s">
        <v>43</v>
      </c>
      <c r="O202" s="181">
        <v>0.06</v>
      </c>
      <c r="P202" s="181">
        <f>O202*H202</f>
        <v>22.807199999999998</v>
      </c>
      <c r="Q202" s="181">
        <v>7.2999999999999996E-4</v>
      </c>
      <c r="R202" s="181">
        <f>Q202*H202</f>
        <v>0.2774876</v>
      </c>
      <c r="S202" s="181">
        <v>0</v>
      </c>
      <c r="T202" s="182">
        <f>S202*H202</f>
        <v>0</v>
      </c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R202" s="183" t="s">
        <v>171</v>
      </c>
      <c r="AT202" s="183" t="s">
        <v>166</v>
      </c>
      <c r="AU202" s="183" t="s">
        <v>87</v>
      </c>
      <c r="AY202" s="87" t="s">
        <v>164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87" t="s">
        <v>85</v>
      </c>
      <c r="BK202" s="184">
        <f>ROUND(I202*H202,2)</f>
        <v>0</v>
      </c>
      <c r="BL202" s="87" t="s">
        <v>171</v>
      </c>
      <c r="BM202" s="183" t="s">
        <v>1659</v>
      </c>
    </row>
    <row r="203" spans="1:65" s="198" customFormat="1" x14ac:dyDescent="0.2">
      <c r="B203" s="199"/>
      <c r="D203" s="185" t="s">
        <v>175</v>
      </c>
      <c r="E203" s="200" t="s">
        <v>1</v>
      </c>
      <c r="F203" s="201" t="s">
        <v>1660</v>
      </c>
      <c r="H203" s="202">
        <v>380.12</v>
      </c>
      <c r="I203" s="229"/>
      <c r="L203" s="199"/>
      <c r="M203" s="203"/>
      <c r="N203" s="204"/>
      <c r="O203" s="204"/>
      <c r="P203" s="204"/>
      <c r="Q203" s="204"/>
      <c r="R203" s="204"/>
      <c r="S203" s="204"/>
      <c r="T203" s="205"/>
      <c r="AT203" s="200" t="s">
        <v>175</v>
      </c>
      <c r="AU203" s="200" t="s">
        <v>87</v>
      </c>
      <c r="AV203" s="198" t="s">
        <v>87</v>
      </c>
      <c r="AW203" s="198" t="s">
        <v>33</v>
      </c>
      <c r="AX203" s="198" t="s">
        <v>85</v>
      </c>
      <c r="AY203" s="200" t="s">
        <v>164</v>
      </c>
    </row>
    <row r="204" spans="1:65" s="160" customFormat="1" ht="22.9" customHeight="1" x14ac:dyDescent="0.2">
      <c r="B204" s="161"/>
      <c r="D204" s="162" t="s">
        <v>77</v>
      </c>
      <c r="E204" s="171" t="s">
        <v>171</v>
      </c>
      <c r="F204" s="171" t="s">
        <v>339</v>
      </c>
      <c r="I204" s="231"/>
      <c r="J204" s="172">
        <f>BK204</f>
        <v>0</v>
      </c>
      <c r="L204" s="161"/>
      <c r="M204" s="165"/>
      <c r="N204" s="166"/>
      <c r="O204" s="166"/>
      <c r="P204" s="167">
        <f>SUM(P205:P215)</f>
        <v>107.94892</v>
      </c>
      <c r="Q204" s="166"/>
      <c r="R204" s="167">
        <f>SUM(R205:R215)</f>
        <v>0.13005</v>
      </c>
      <c r="S204" s="166"/>
      <c r="T204" s="168">
        <f>SUM(T205:T215)</f>
        <v>0</v>
      </c>
      <c r="AR204" s="162" t="s">
        <v>85</v>
      </c>
      <c r="AT204" s="169" t="s">
        <v>77</v>
      </c>
      <c r="AU204" s="169" t="s">
        <v>85</v>
      </c>
      <c r="AY204" s="162" t="s">
        <v>164</v>
      </c>
      <c r="BK204" s="170">
        <f>SUM(BK205:BK215)</f>
        <v>0</v>
      </c>
    </row>
    <row r="205" spans="1:65" s="97" customFormat="1" ht="21.75" customHeight="1" x14ac:dyDescent="0.2">
      <c r="A205" s="95"/>
      <c r="B205" s="94"/>
      <c r="C205" s="173" t="s">
        <v>291</v>
      </c>
      <c r="D205" s="173" t="s">
        <v>166</v>
      </c>
      <c r="E205" s="174" t="s">
        <v>341</v>
      </c>
      <c r="F205" s="175" t="s">
        <v>342</v>
      </c>
      <c r="G205" s="176" t="s">
        <v>215</v>
      </c>
      <c r="H205" s="177">
        <v>62.72</v>
      </c>
      <c r="I205" s="73"/>
      <c r="J205" s="178">
        <f>ROUND(I205*H205,2)</f>
        <v>0</v>
      </c>
      <c r="K205" s="175" t="s">
        <v>170</v>
      </c>
      <c r="L205" s="94"/>
      <c r="M205" s="179" t="s">
        <v>1</v>
      </c>
      <c r="N205" s="180" t="s">
        <v>43</v>
      </c>
      <c r="O205" s="181">
        <v>1.6950000000000001</v>
      </c>
      <c r="P205" s="181">
        <f>O205*H205</f>
        <v>106.3104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R205" s="183" t="s">
        <v>171</v>
      </c>
      <c r="AT205" s="183" t="s">
        <v>166</v>
      </c>
      <c r="AU205" s="183" t="s">
        <v>87</v>
      </c>
      <c r="AY205" s="87" t="s">
        <v>164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87" t="s">
        <v>85</v>
      </c>
      <c r="BK205" s="184">
        <f>ROUND(I205*H205,2)</f>
        <v>0</v>
      </c>
      <c r="BL205" s="87" t="s">
        <v>171</v>
      </c>
      <c r="BM205" s="183" t="s">
        <v>1661</v>
      </c>
    </row>
    <row r="206" spans="1:65" s="198" customFormat="1" x14ac:dyDescent="0.2">
      <c r="B206" s="199"/>
      <c r="D206" s="185" t="s">
        <v>175</v>
      </c>
      <c r="E206" s="200" t="s">
        <v>1</v>
      </c>
      <c r="F206" s="201" t="s">
        <v>1662</v>
      </c>
      <c r="H206" s="202">
        <v>62.72</v>
      </c>
      <c r="I206" s="229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175</v>
      </c>
      <c r="AU206" s="200" t="s">
        <v>87</v>
      </c>
      <c r="AV206" s="198" t="s">
        <v>87</v>
      </c>
      <c r="AW206" s="198" t="s">
        <v>33</v>
      </c>
      <c r="AX206" s="198" t="s">
        <v>85</v>
      </c>
      <c r="AY206" s="200" t="s">
        <v>164</v>
      </c>
    </row>
    <row r="207" spans="1:65" s="97" customFormat="1" ht="21.75" customHeight="1" x14ac:dyDescent="0.2">
      <c r="A207" s="95"/>
      <c r="B207" s="94"/>
      <c r="C207" s="173" t="s">
        <v>7</v>
      </c>
      <c r="D207" s="173" t="s">
        <v>166</v>
      </c>
      <c r="E207" s="174" t="s">
        <v>648</v>
      </c>
      <c r="F207" s="175" t="s">
        <v>649</v>
      </c>
      <c r="G207" s="176" t="s">
        <v>349</v>
      </c>
      <c r="H207" s="177">
        <v>17</v>
      </c>
      <c r="I207" s="73"/>
      <c r="J207" s="178">
        <f>ROUND(I207*H207,2)</f>
        <v>0</v>
      </c>
      <c r="K207" s="175" t="s">
        <v>170</v>
      </c>
      <c r="L207" s="94"/>
      <c r="M207" s="179" t="s">
        <v>1</v>
      </c>
      <c r="N207" s="180" t="s">
        <v>43</v>
      </c>
      <c r="O207" s="181">
        <v>7.3999999999999996E-2</v>
      </c>
      <c r="P207" s="181">
        <f>O207*H207</f>
        <v>1.258</v>
      </c>
      <c r="Q207" s="181">
        <v>1.65E-3</v>
      </c>
      <c r="R207" s="181">
        <f>Q207*H207</f>
        <v>2.8049999999999999E-2</v>
      </c>
      <c r="S207" s="181">
        <v>0</v>
      </c>
      <c r="T207" s="182">
        <f>S207*H207</f>
        <v>0</v>
      </c>
      <c r="U207" s="95"/>
      <c r="V207" s="95"/>
      <c r="W207" s="95"/>
      <c r="X207" s="95"/>
      <c r="Y207" s="95"/>
      <c r="Z207" s="95"/>
      <c r="AA207" s="95"/>
      <c r="AB207" s="95"/>
      <c r="AC207" s="95"/>
      <c r="AD207" s="95"/>
      <c r="AE207" s="95"/>
      <c r="AR207" s="183" t="s">
        <v>171</v>
      </c>
      <c r="AT207" s="183" t="s">
        <v>166</v>
      </c>
      <c r="AU207" s="183" t="s">
        <v>87</v>
      </c>
      <c r="AY207" s="87" t="s">
        <v>164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87" t="s">
        <v>85</v>
      </c>
      <c r="BK207" s="184">
        <f>ROUND(I207*H207,2)</f>
        <v>0</v>
      </c>
      <c r="BL207" s="87" t="s">
        <v>171</v>
      </c>
      <c r="BM207" s="183" t="s">
        <v>1663</v>
      </c>
    </row>
    <row r="208" spans="1:65" s="198" customFormat="1" x14ac:dyDescent="0.2">
      <c r="B208" s="199"/>
      <c r="D208" s="185" t="s">
        <v>175</v>
      </c>
      <c r="E208" s="200" t="s">
        <v>1</v>
      </c>
      <c r="F208" s="201" t="s">
        <v>271</v>
      </c>
      <c r="H208" s="202">
        <v>17</v>
      </c>
      <c r="I208" s="229"/>
      <c r="L208" s="199"/>
      <c r="M208" s="203"/>
      <c r="N208" s="204"/>
      <c r="O208" s="204"/>
      <c r="P208" s="204"/>
      <c r="Q208" s="204"/>
      <c r="R208" s="204"/>
      <c r="S208" s="204"/>
      <c r="T208" s="205"/>
      <c r="AT208" s="200" t="s">
        <v>175</v>
      </c>
      <c r="AU208" s="200" t="s">
        <v>87</v>
      </c>
      <c r="AV208" s="198" t="s">
        <v>87</v>
      </c>
      <c r="AW208" s="198" t="s">
        <v>33</v>
      </c>
      <c r="AX208" s="198" t="s">
        <v>85</v>
      </c>
      <c r="AY208" s="200" t="s">
        <v>164</v>
      </c>
    </row>
    <row r="209" spans="1:65" s="97" customFormat="1" ht="16.5" customHeight="1" x14ac:dyDescent="0.2">
      <c r="A209" s="95"/>
      <c r="B209" s="94"/>
      <c r="C209" s="214" t="s">
        <v>300</v>
      </c>
      <c r="D209" s="214" t="s">
        <v>278</v>
      </c>
      <c r="E209" s="215" t="s">
        <v>651</v>
      </c>
      <c r="F209" s="216" t="s">
        <v>652</v>
      </c>
      <c r="G209" s="217" t="s">
        <v>349</v>
      </c>
      <c r="H209" s="218">
        <v>17</v>
      </c>
      <c r="I209" s="74"/>
      <c r="J209" s="219">
        <f>ROUND(I209*H209,2)</f>
        <v>0</v>
      </c>
      <c r="K209" s="216" t="s">
        <v>1</v>
      </c>
      <c r="L209" s="220"/>
      <c r="M209" s="221" t="s">
        <v>1</v>
      </c>
      <c r="N209" s="222" t="s">
        <v>43</v>
      </c>
      <c r="O209" s="181">
        <v>0</v>
      </c>
      <c r="P209" s="181">
        <f>O209*H209</f>
        <v>0</v>
      </c>
      <c r="Q209" s="181">
        <v>6.0000000000000001E-3</v>
      </c>
      <c r="R209" s="181">
        <f>Q209*H209</f>
        <v>0.10200000000000001</v>
      </c>
      <c r="S209" s="181">
        <v>0</v>
      </c>
      <c r="T209" s="182">
        <f>S209*H209</f>
        <v>0</v>
      </c>
      <c r="U209" s="95"/>
      <c r="V209" s="95"/>
      <c r="W209" s="95"/>
      <c r="X209" s="95"/>
      <c r="Y209" s="95"/>
      <c r="Z209" s="95"/>
      <c r="AA209" s="95"/>
      <c r="AB209" s="95"/>
      <c r="AC209" s="95"/>
      <c r="AD209" s="95"/>
      <c r="AE209" s="95"/>
      <c r="AR209" s="183" t="s">
        <v>212</v>
      </c>
      <c r="AT209" s="183" t="s">
        <v>278</v>
      </c>
      <c r="AU209" s="183" t="s">
        <v>87</v>
      </c>
      <c r="AY209" s="87" t="s">
        <v>164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87" t="s">
        <v>85</v>
      </c>
      <c r="BK209" s="184">
        <f>ROUND(I209*H209,2)</f>
        <v>0</v>
      </c>
      <c r="BL209" s="87" t="s">
        <v>171</v>
      </c>
      <c r="BM209" s="183" t="s">
        <v>1664</v>
      </c>
    </row>
    <row r="210" spans="1:65" s="97" customFormat="1" ht="21.75" customHeight="1" x14ac:dyDescent="0.2">
      <c r="A210" s="95"/>
      <c r="B210" s="94"/>
      <c r="C210" s="173" t="s">
        <v>305</v>
      </c>
      <c r="D210" s="173" t="s">
        <v>166</v>
      </c>
      <c r="E210" s="174" t="s">
        <v>654</v>
      </c>
      <c r="F210" s="175" t="s">
        <v>655</v>
      </c>
      <c r="G210" s="176" t="s">
        <v>215</v>
      </c>
      <c r="H210" s="177">
        <v>0.315</v>
      </c>
      <c r="I210" s="73"/>
      <c r="J210" s="178">
        <f>ROUND(I210*H210,2)</f>
        <v>0</v>
      </c>
      <c r="K210" s="175" t="s">
        <v>170</v>
      </c>
      <c r="L210" s="94"/>
      <c r="M210" s="179" t="s">
        <v>1</v>
      </c>
      <c r="N210" s="180" t="s">
        <v>43</v>
      </c>
      <c r="O210" s="181">
        <v>1.208</v>
      </c>
      <c r="P210" s="181">
        <f>O210*H210</f>
        <v>0.38051999999999997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95"/>
      <c r="V210" s="95"/>
      <c r="W210" s="95"/>
      <c r="X210" s="95"/>
      <c r="Y210" s="95"/>
      <c r="Z210" s="95"/>
      <c r="AA210" s="95"/>
      <c r="AB210" s="95"/>
      <c r="AC210" s="95"/>
      <c r="AD210" s="95"/>
      <c r="AE210" s="95"/>
      <c r="AR210" s="183" t="s">
        <v>171</v>
      </c>
      <c r="AT210" s="183" t="s">
        <v>166</v>
      </c>
      <c r="AU210" s="183" t="s">
        <v>87</v>
      </c>
      <c r="AY210" s="87" t="s">
        <v>164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87" t="s">
        <v>85</v>
      </c>
      <c r="BK210" s="184">
        <f>ROUND(I210*H210,2)</f>
        <v>0</v>
      </c>
      <c r="BL210" s="87" t="s">
        <v>171</v>
      </c>
      <c r="BM210" s="183" t="s">
        <v>1665</v>
      </c>
    </row>
    <row r="211" spans="1:65" s="191" customFormat="1" x14ac:dyDescent="0.2">
      <c r="B211" s="192"/>
      <c r="D211" s="185" t="s">
        <v>175</v>
      </c>
      <c r="E211" s="193" t="s">
        <v>1</v>
      </c>
      <c r="F211" s="194" t="s">
        <v>1666</v>
      </c>
      <c r="H211" s="193" t="s">
        <v>1</v>
      </c>
      <c r="I211" s="228"/>
      <c r="L211" s="192"/>
      <c r="M211" s="195"/>
      <c r="N211" s="196"/>
      <c r="O211" s="196"/>
      <c r="P211" s="196"/>
      <c r="Q211" s="196"/>
      <c r="R211" s="196"/>
      <c r="S211" s="196"/>
      <c r="T211" s="197"/>
      <c r="AT211" s="193" t="s">
        <v>175</v>
      </c>
      <c r="AU211" s="193" t="s">
        <v>87</v>
      </c>
      <c r="AV211" s="191" t="s">
        <v>85</v>
      </c>
      <c r="AW211" s="191" t="s">
        <v>33</v>
      </c>
      <c r="AX211" s="191" t="s">
        <v>78</v>
      </c>
      <c r="AY211" s="193" t="s">
        <v>164</v>
      </c>
    </row>
    <row r="212" spans="1:65" s="198" customFormat="1" x14ac:dyDescent="0.2">
      <c r="B212" s="199"/>
      <c r="D212" s="185" t="s">
        <v>175</v>
      </c>
      <c r="E212" s="200" t="s">
        <v>1</v>
      </c>
      <c r="F212" s="201" t="s">
        <v>1667</v>
      </c>
      <c r="H212" s="202">
        <v>0.16</v>
      </c>
      <c r="I212" s="229"/>
      <c r="L212" s="199"/>
      <c r="M212" s="203"/>
      <c r="N212" s="204"/>
      <c r="O212" s="204"/>
      <c r="P212" s="204"/>
      <c r="Q212" s="204"/>
      <c r="R212" s="204"/>
      <c r="S212" s="204"/>
      <c r="T212" s="205"/>
      <c r="AT212" s="200" t="s">
        <v>175</v>
      </c>
      <c r="AU212" s="200" t="s">
        <v>87</v>
      </c>
      <c r="AV212" s="198" t="s">
        <v>87</v>
      </c>
      <c r="AW212" s="198" t="s">
        <v>33</v>
      </c>
      <c r="AX212" s="198" t="s">
        <v>78</v>
      </c>
      <c r="AY212" s="200" t="s">
        <v>164</v>
      </c>
    </row>
    <row r="213" spans="1:65" s="198" customFormat="1" x14ac:dyDescent="0.2">
      <c r="B213" s="199"/>
      <c r="D213" s="185" t="s">
        <v>175</v>
      </c>
      <c r="E213" s="200" t="s">
        <v>1</v>
      </c>
      <c r="F213" s="201" t="s">
        <v>1668</v>
      </c>
      <c r="H213" s="202">
        <v>2.3E-2</v>
      </c>
      <c r="I213" s="229"/>
      <c r="L213" s="199"/>
      <c r="M213" s="203"/>
      <c r="N213" s="204"/>
      <c r="O213" s="204"/>
      <c r="P213" s="204"/>
      <c r="Q213" s="204"/>
      <c r="R213" s="204"/>
      <c r="S213" s="204"/>
      <c r="T213" s="205"/>
      <c r="AT213" s="200" t="s">
        <v>175</v>
      </c>
      <c r="AU213" s="200" t="s">
        <v>87</v>
      </c>
      <c r="AV213" s="198" t="s">
        <v>87</v>
      </c>
      <c r="AW213" s="198" t="s">
        <v>33</v>
      </c>
      <c r="AX213" s="198" t="s">
        <v>78</v>
      </c>
      <c r="AY213" s="200" t="s">
        <v>164</v>
      </c>
    </row>
    <row r="214" spans="1:65" s="198" customFormat="1" x14ac:dyDescent="0.2">
      <c r="B214" s="199"/>
      <c r="D214" s="185" t="s">
        <v>175</v>
      </c>
      <c r="E214" s="200" t="s">
        <v>1</v>
      </c>
      <c r="F214" s="201" t="s">
        <v>1669</v>
      </c>
      <c r="H214" s="202">
        <v>0.13200000000000001</v>
      </c>
      <c r="I214" s="229"/>
      <c r="L214" s="199"/>
      <c r="M214" s="203"/>
      <c r="N214" s="204"/>
      <c r="O214" s="204"/>
      <c r="P214" s="204"/>
      <c r="Q214" s="204"/>
      <c r="R214" s="204"/>
      <c r="S214" s="204"/>
      <c r="T214" s="205"/>
      <c r="AT214" s="200" t="s">
        <v>175</v>
      </c>
      <c r="AU214" s="200" t="s">
        <v>87</v>
      </c>
      <c r="AV214" s="198" t="s">
        <v>87</v>
      </c>
      <c r="AW214" s="198" t="s">
        <v>33</v>
      </c>
      <c r="AX214" s="198" t="s">
        <v>78</v>
      </c>
      <c r="AY214" s="200" t="s">
        <v>164</v>
      </c>
    </row>
    <row r="215" spans="1:65" s="206" customFormat="1" x14ac:dyDescent="0.2">
      <c r="B215" s="207"/>
      <c r="D215" s="185" t="s">
        <v>175</v>
      </c>
      <c r="E215" s="208" t="s">
        <v>1</v>
      </c>
      <c r="F215" s="209" t="s">
        <v>233</v>
      </c>
      <c r="H215" s="210">
        <v>0.315</v>
      </c>
      <c r="I215" s="230"/>
      <c r="L215" s="207"/>
      <c r="M215" s="211"/>
      <c r="N215" s="212"/>
      <c r="O215" s="212"/>
      <c r="P215" s="212"/>
      <c r="Q215" s="212"/>
      <c r="R215" s="212"/>
      <c r="S215" s="212"/>
      <c r="T215" s="213"/>
      <c r="AT215" s="208" t="s">
        <v>175</v>
      </c>
      <c r="AU215" s="208" t="s">
        <v>87</v>
      </c>
      <c r="AV215" s="206" t="s">
        <v>171</v>
      </c>
      <c r="AW215" s="206" t="s">
        <v>33</v>
      </c>
      <c r="AX215" s="206" t="s">
        <v>85</v>
      </c>
      <c r="AY215" s="208" t="s">
        <v>164</v>
      </c>
    </row>
    <row r="216" spans="1:65" s="160" customFormat="1" ht="22.9" customHeight="1" x14ac:dyDescent="0.2">
      <c r="B216" s="161"/>
      <c r="D216" s="162" t="s">
        <v>77</v>
      </c>
      <c r="E216" s="171" t="s">
        <v>196</v>
      </c>
      <c r="F216" s="171" t="s">
        <v>378</v>
      </c>
      <c r="I216" s="231"/>
      <c r="J216" s="172">
        <f>BK216</f>
        <v>0</v>
      </c>
      <c r="L216" s="161"/>
      <c r="M216" s="165"/>
      <c r="N216" s="166"/>
      <c r="O216" s="166"/>
      <c r="P216" s="167">
        <f>SUM(P217:P248)</f>
        <v>38.996448999999998</v>
      </c>
      <c r="Q216" s="166"/>
      <c r="R216" s="167">
        <f>SUM(R217:R248)</f>
        <v>1.1585000000000002E-2</v>
      </c>
      <c r="S216" s="166"/>
      <c r="T216" s="168">
        <f>SUM(T217:T248)</f>
        <v>0</v>
      </c>
      <c r="AR216" s="162" t="s">
        <v>85</v>
      </c>
      <c r="AT216" s="169" t="s">
        <v>77</v>
      </c>
      <c r="AU216" s="169" t="s">
        <v>85</v>
      </c>
      <c r="AY216" s="162" t="s">
        <v>164</v>
      </c>
      <c r="BK216" s="170">
        <f>SUM(BK217:BK248)</f>
        <v>0</v>
      </c>
    </row>
    <row r="217" spans="1:65" s="97" customFormat="1" ht="21.75" customHeight="1" x14ac:dyDescent="0.2">
      <c r="A217" s="95"/>
      <c r="B217" s="94"/>
      <c r="C217" s="173" t="s">
        <v>310</v>
      </c>
      <c r="D217" s="173" t="s">
        <v>166</v>
      </c>
      <c r="E217" s="174" t="s">
        <v>380</v>
      </c>
      <c r="F217" s="175" t="s">
        <v>381</v>
      </c>
      <c r="G217" s="176" t="s">
        <v>169</v>
      </c>
      <c r="H217" s="177">
        <v>401.62099999999998</v>
      </c>
      <c r="I217" s="73"/>
      <c r="J217" s="178">
        <f>ROUND(I217*H217,2)</f>
        <v>0</v>
      </c>
      <c r="K217" s="175" t="s">
        <v>170</v>
      </c>
      <c r="L217" s="94"/>
      <c r="M217" s="179" t="s">
        <v>1</v>
      </c>
      <c r="N217" s="180" t="s">
        <v>43</v>
      </c>
      <c r="O217" s="181">
        <v>2.3E-2</v>
      </c>
      <c r="P217" s="181">
        <f>O217*H217</f>
        <v>9.2372829999999997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95"/>
      <c r="V217" s="95"/>
      <c r="W217" s="95"/>
      <c r="X217" s="95"/>
      <c r="Y217" s="95"/>
      <c r="Z217" s="95"/>
      <c r="AA217" s="95"/>
      <c r="AB217" s="95"/>
      <c r="AC217" s="95"/>
      <c r="AD217" s="95"/>
      <c r="AE217" s="95"/>
      <c r="AR217" s="183" t="s">
        <v>171</v>
      </c>
      <c r="AT217" s="183" t="s">
        <v>166</v>
      </c>
      <c r="AU217" s="183" t="s">
        <v>87</v>
      </c>
      <c r="AY217" s="87" t="s">
        <v>164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87" t="s">
        <v>85</v>
      </c>
      <c r="BK217" s="184">
        <f>ROUND(I217*H217,2)</f>
        <v>0</v>
      </c>
      <c r="BL217" s="87" t="s">
        <v>171</v>
      </c>
      <c r="BM217" s="183" t="s">
        <v>1670</v>
      </c>
    </row>
    <row r="218" spans="1:65" s="191" customFormat="1" x14ac:dyDescent="0.2">
      <c r="B218" s="192"/>
      <c r="D218" s="185" t="s">
        <v>175</v>
      </c>
      <c r="E218" s="193" t="s">
        <v>1</v>
      </c>
      <c r="F218" s="194" t="s">
        <v>383</v>
      </c>
      <c r="H218" s="193" t="s">
        <v>1</v>
      </c>
      <c r="I218" s="228"/>
      <c r="L218" s="192"/>
      <c r="M218" s="195"/>
      <c r="N218" s="196"/>
      <c r="O218" s="196"/>
      <c r="P218" s="196"/>
      <c r="Q218" s="196"/>
      <c r="R218" s="196"/>
      <c r="S218" s="196"/>
      <c r="T218" s="197"/>
      <c r="AT218" s="193" t="s">
        <v>175</v>
      </c>
      <c r="AU218" s="193" t="s">
        <v>87</v>
      </c>
      <c r="AV218" s="191" t="s">
        <v>85</v>
      </c>
      <c r="AW218" s="191" t="s">
        <v>33</v>
      </c>
      <c r="AX218" s="191" t="s">
        <v>78</v>
      </c>
      <c r="AY218" s="193" t="s">
        <v>164</v>
      </c>
    </row>
    <row r="219" spans="1:65" s="198" customFormat="1" x14ac:dyDescent="0.2">
      <c r="B219" s="199"/>
      <c r="D219" s="185" t="s">
        <v>175</v>
      </c>
      <c r="E219" s="200" t="s">
        <v>1</v>
      </c>
      <c r="F219" s="201" t="s">
        <v>1671</v>
      </c>
      <c r="H219" s="202">
        <v>401.62099999999998</v>
      </c>
      <c r="I219" s="229"/>
      <c r="L219" s="199"/>
      <c r="M219" s="203"/>
      <c r="N219" s="204"/>
      <c r="O219" s="204"/>
      <c r="P219" s="204"/>
      <c r="Q219" s="204"/>
      <c r="R219" s="204"/>
      <c r="S219" s="204"/>
      <c r="T219" s="205"/>
      <c r="AT219" s="200" t="s">
        <v>175</v>
      </c>
      <c r="AU219" s="200" t="s">
        <v>87</v>
      </c>
      <c r="AV219" s="198" t="s">
        <v>87</v>
      </c>
      <c r="AW219" s="198" t="s">
        <v>33</v>
      </c>
      <c r="AX219" s="198" t="s">
        <v>85</v>
      </c>
      <c r="AY219" s="200" t="s">
        <v>164</v>
      </c>
    </row>
    <row r="220" spans="1:65" s="97" customFormat="1" ht="21.75" customHeight="1" x14ac:dyDescent="0.2">
      <c r="A220" s="95"/>
      <c r="B220" s="94"/>
      <c r="C220" s="173" t="s">
        <v>317</v>
      </c>
      <c r="D220" s="173" t="s">
        <v>166</v>
      </c>
      <c r="E220" s="174" t="s">
        <v>386</v>
      </c>
      <c r="F220" s="175" t="s">
        <v>387</v>
      </c>
      <c r="G220" s="176" t="s">
        <v>169</v>
      </c>
      <c r="H220" s="177">
        <v>401.62099999999998</v>
      </c>
      <c r="I220" s="73"/>
      <c r="J220" s="178">
        <f>ROUND(I220*H220,2)</f>
        <v>0</v>
      </c>
      <c r="K220" s="175" t="s">
        <v>170</v>
      </c>
      <c r="L220" s="94"/>
      <c r="M220" s="179" t="s">
        <v>1</v>
      </c>
      <c r="N220" s="180" t="s">
        <v>43</v>
      </c>
      <c r="O220" s="181">
        <v>3.1E-2</v>
      </c>
      <c r="P220" s="181">
        <f>O220*H220</f>
        <v>12.450251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95"/>
      <c r="V220" s="95"/>
      <c r="W220" s="95"/>
      <c r="X220" s="95"/>
      <c r="Y220" s="95"/>
      <c r="Z220" s="95"/>
      <c r="AA220" s="95"/>
      <c r="AB220" s="95"/>
      <c r="AC220" s="95"/>
      <c r="AD220" s="95"/>
      <c r="AE220" s="95"/>
      <c r="AR220" s="183" t="s">
        <v>171</v>
      </c>
      <c r="AT220" s="183" t="s">
        <v>166</v>
      </c>
      <c r="AU220" s="183" t="s">
        <v>87</v>
      </c>
      <c r="AY220" s="87" t="s">
        <v>164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87" t="s">
        <v>85</v>
      </c>
      <c r="BK220" s="184">
        <f>ROUND(I220*H220,2)</f>
        <v>0</v>
      </c>
      <c r="BL220" s="87" t="s">
        <v>171</v>
      </c>
      <c r="BM220" s="183" t="s">
        <v>1672</v>
      </c>
    </row>
    <row r="221" spans="1:65" s="191" customFormat="1" x14ac:dyDescent="0.2">
      <c r="B221" s="192"/>
      <c r="D221" s="185" t="s">
        <v>175</v>
      </c>
      <c r="E221" s="193" t="s">
        <v>1</v>
      </c>
      <c r="F221" s="194" t="s">
        <v>389</v>
      </c>
      <c r="H221" s="193" t="s">
        <v>1</v>
      </c>
      <c r="I221" s="228"/>
      <c r="L221" s="192"/>
      <c r="M221" s="195"/>
      <c r="N221" s="196"/>
      <c r="O221" s="196"/>
      <c r="P221" s="196"/>
      <c r="Q221" s="196"/>
      <c r="R221" s="196"/>
      <c r="S221" s="196"/>
      <c r="T221" s="197"/>
      <c r="AT221" s="193" t="s">
        <v>175</v>
      </c>
      <c r="AU221" s="193" t="s">
        <v>87</v>
      </c>
      <c r="AV221" s="191" t="s">
        <v>85</v>
      </c>
      <c r="AW221" s="191" t="s">
        <v>33</v>
      </c>
      <c r="AX221" s="191" t="s">
        <v>78</v>
      </c>
      <c r="AY221" s="193" t="s">
        <v>164</v>
      </c>
    </row>
    <row r="222" spans="1:65" s="191" customFormat="1" x14ac:dyDescent="0.2">
      <c r="B222" s="192"/>
      <c r="D222" s="185" t="s">
        <v>175</v>
      </c>
      <c r="E222" s="193" t="s">
        <v>1</v>
      </c>
      <c r="F222" s="194" t="s">
        <v>390</v>
      </c>
      <c r="H222" s="193" t="s">
        <v>1</v>
      </c>
      <c r="I222" s="228"/>
      <c r="L222" s="192"/>
      <c r="M222" s="195"/>
      <c r="N222" s="196"/>
      <c r="O222" s="196"/>
      <c r="P222" s="196"/>
      <c r="Q222" s="196"/>
      <c r="R222" s="196"/>
      <c r="S222" s="196"/>
      <c r="T222" s="197"/>
      <c r="AT222" s="193" t="s">
        <v>175</v>
      </c>
      <c r="AU222" s="193" t="s">
        <v>87</v>
      </c>
      <c r="AV222" s="191" t="s">
        <v>85</v>
      </c>
      <c r="AW222" s="191" t="s">
        <v>33</v>
      </c>
      <c r="AX222" s="191" t="s">
        <v>78</v>
      </c>
      <c r="AY222" s="193" t="s">
        <v>164</v>
      </c>
    </row>
    <row r="223" spans="1:65" s="198" customFormat="1" x14ac:dyDescent="0.2">
      <c r="B223" s="199"/>
      <c r="D223" s="185" t="s">
        <v>175</v>
      </c>
      <c r="E223" s="200" t="s">
        <v>1</v>
      </c>
      <c r="F223" s="201" t="s">
        <v>1671</v>
      </c>
      <c r="H223" s="202">
        <v>401.62099999999998</v>
      </c>
      <c r="I223" s="229"/>
      <c r="L223" s="199"/>
      <c r="M223" s="203"/>
      <c r="N223" s="204"/>
      <c r="O223" s="204"/>
      <c r="P223" s="204"/>
      <c r="Q223" s="204"/>
      <c r="R223" s="204"/>
      <c r="S223" s="204"/>
      <c r="T223" s="205"/>
      <c r="AT223" s="200" t="s">
        <v>175</v>
      </c>
      <c r="AU223" s="200" t="s">
        <v>87</v>
      </c>
      <c r="AV223" s="198" t="s">
        <v>87</v>
      </c>
      <c r="AW223" s="198" t="s">
        <v>33</v>
      </c>
      <c r="AX223" s="198" t="s">
        <v>85</v>
      </c>
      <c r="AY223" s="200" t="s">
        <v>164</v>
      </c>
    </row>
    <row r="224" spans="1:65" s="97" customFormat="1" ht="21.75" customHeight="1" x14ac:dyDescent="0.2">
      <c r="A224" s="95"/>
      <c r="B224" s="94"/>
      <c r="C224" s="173" t="s">
        <v>321</v>
      </c>
      <c r="D224" s="173" t="s">
        <v>166</v>
      </c>
      <c r="E224" s="174" t="s">
        <v>1673</v>
      </c>
      <c r="F224" s="175" t="s">
        <v>1674</v>
      </c>
      <c r="G224" s="176" t="s">
        <v>169</v>
      </c>
      <c r="H224" s="177">
        <v>16.510999999999999</v>
      </c>
      <c r="I224" s="73"/>
      <c r="J224" s="178">
        <f>ROUND(I224*H224,2)</f>
        <v>0</v>
      </c>
      <c r="K224" s="175" t="s">
        <v>1</v>
      </c>
      <c r="L224" s="94"/>
      <c r="M224" s="179" t="s">
        <v>1</v>
      </c>
      <c r="N224" s="180" t="s">
        <v>43</v>
      </c>
      <c r="O224" s="181">
        <v>4.1000000000000002E-2</v>
      </c>
      <c r="P224" s="181">
        <f>O224*H224</f>
        <v>0.67695099999999997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95"/>
      <c r="V224" s="95"/>
      <c r="W224" s="95"/>
      <c r="X224" s="95"/>
      <c r="Y224" s="95"/>
      <c r="Z224" s="95"/>
      <c r="AA224" s="95"/>
      <c r="AB224" s="95"/>
      <c r="AC224" s="95"/>
      <c r="AD224" s="95"/>
      <c r="AE224" s="95"/>
      <c r="AR224" s="183" t="s">
        <v>171</v>
      </c>
      <c r="AT224" s="183" t="s">
        <v>166</v>
      </c>
      <c r="AU224" s="183" t="s">
        <v>87</v>
      </c>
      <c r="AY224" s="87" t="s">
        <v>164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87" t="s">
        <v>85</v>
      </c>
      <c r="BK224" s="184">
        <f>ROUND(I224*H224,2)</f>
        <v>0</v>
      </c>
      <c r="BL224" s="87" t="s">
        <v>171</v>
      </c>
      <c r="BM224" s="183" t="s">
        <v>1675</v>
      </c>
    </row>
    <row r="225" spans="1:65" s="191" customFormat="1" x14ac:dyDescent="0.2">
      <c r="B225" s="192"/>
      <c r="D225" s="185" t="s">
        <v>175</v>
      </c>
      <c r="E225" s="193" t="s">
        <v>1</v>
      </c>
      <c r="F225" s="194" t="s">
        <v>275</v>
      </c>
      <c r="H225" s="193" t="s">
        <v>1</v>
      </c>
      <c r="I225" s="228"/>
      <c r="L225" s="192"/>
      <c r="M225" s="195"/>
      <c r="N225" s="196"/>
      <c r="O225" s="196"/>
      <c r="P225" s="196"/>
      <c r="Q225" s="196"/>
      <c r="R225" s="196"/>
      <c r="S225" s="196"/>
      <c r="T225" s="197"/>
      <c r="AT225" s="193" t="s">
        <v>175</v>
      </c>
      <c r="AU225" s="193" t="s">
        <v>87</v>
      </c>
      <c r="AV225" s="191" t="s">
        <v>85</v>
      </c>
      <c r="AW225" s="191" t="s">
        <v>33</v>
      </c>
      <c r="AX225" s="191" t="s">
        <v>78</v>
      </c>
      <c r="AY225" s="193" t="s">
        <v>164</v>
      </c>
    </row>
    <row r="226" spans="1:65" s="198" customFormat="1" x14ac:dyDescent="0.2">
      <c r="B226" s="199"/>
      <c r="D226" s="185" t="s">
        <v>175</v>
      </c>
      <c r="E226" s="200" t="s">
        <v>1</v>
      </c>
      <c r="F226" s="201" t="s">
        <v>1676</v>
      </c>
      <c r="H226" s="202">
        <v>16.510999999999999</v>
      </c>
      <c r="I226" s="229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175</v>
      </c>
      <c r="AU226" s="200" t="s">
        <v>87</v>
      </c>
      <c r="AV226" s="198" t="s">
        <v>87</v>
      </c>
      <c r="AW226" s="198" t="s">
        <v>33</v>
      </c>
      <c r="AX226" s="198" t="s">
        <v>85</v>
      </c>
      <c r="AY226" s="200" t="s">
        <v>164</v>
      </c>
    </row>
    <row r="227" spans="1:65" s="97" customFormat="1" ht="21.75" customHeight="1" x14ac:dyDescent="0.2">
      <c r="A227" s="95"/>
      <c r="B227" s="94"/>
      <c r="C227" s="173" t="s">
        <v>327</v>
      </c>
      <c r="D227" s="173" t="s">
        <v>166</v>
      </c>
      <c r="E227" s="174" t="s">
        <v>392</v>
      </c>
      <c r="F227" s="175" t="s">
        <v>393</v>
      </c>
      <c r="G227" s="176" t="s">
        <v>169</v>
      </c>
      <c r="H227" s="177">
        <v>584.17600000000004</v>
      </c>
      <c r="I227" s="73"/>
      <c r="J227" s="178">
        <f>ROUND(I227*H227,2)</f>
        <v>0</v>
      </c>
      <c r="K227" s="175" t="s">
        <v>170</v>
      </c>
      <c r="L227" s="94"/>
      <c r="M227" s="179" t="s">
        <v>1</v>
      </c>
      <c r="N227" s="180" t="s">
        <v>43</v>
      </c>
      <c r="O227" s="181">
        <v>2.4E-2</v>
      </c>
      <c r="P227" s="181">
        <f>O227*H227</f>
        <v>14.020224000000001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95"/>
      <c r="V227" s="95"/>
      <c r="W227" s="95"/>
      <c r="X227" s="95"/>
      <c r="Y227" s="95"/>
      <c r="Z227" s="95"/>
      <c r="AA227" s="95"/>
      <c r="AB227" s="95"/>
      <c r="AC227" s="95"/>
      <c r="AD227" s="95"/>
      <c r="AE227" s="95"/>
      <c r="AR227" s="183" t="s">
        <v>171</v>
      </c>
      <c r="AT227" s="183" t="s">
        <v>166</v>
      </c>
      <c r="AU227" s="183" t="s">
        <v>87</v>
      </c>
      <c r="AY227" s="87" t="s">
        <v>164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87" t="s">
        <v>85</v>
      </c>
      <c r="BK227" s="184">
        <f>ROUND(I227*H227,2)</f>
        <v>0</v>
      </c>
      <c r="BL227" s="87" t="s">
        <v>171</v>
      </c>
      <c r="BM227" s="183" t="s">
        <v>1677</v>
      </c>
    </row>
    <row r="228" spans="1:65" s="191" customFormat="1" x14ac:dyDescent="0.2">
      <c r="B228" s="192"/>
      <c r="D228" s="185" t="s">
        <v>175</v>
      </c>
      <c r="E228" s="193" t="s">
        <v>1</v>
      </c>
      <c r="F228" s="194" t="s">
        <v>383</v>
      </c>
      <c r="H228" s="193" t="s">
        <v>1</v>
      </c>
      <c r="I228" s="228"/>
      <c r="L228" s="192"/>
      <c r="M228" s="195"/>
      <c r="N228" s="196"/>
      <c r="O228" s="196"/>
      <c r="P228" s="196"/>
      <c r="Q228" s="196"/>
      <c r="R228" s="196"/>
      <c r="S228" s="196"/>
      <c r="T228" s="197"/>
      <c r="AT228" s="193" t="s">
        <v>175</v>
      </c>
      <c r="AU228" s="193" t="s">
        <v>87</v>
      </c>
      <c r="AV228" s="191" t="s">
        <v>85</v>
      </c>
      <c r="AW228" s="191" t="s">
        <v>33</v>
      </c>
      <c r="AX228" s="191" t="s">
        <v>78</v>
      </c>
      <c r="AY228" s="193" t="s">
        <v>164</v>
      </c>
    </row>
    <row r="229" spans="1:65" s="191" customFormat="1" ht="22.5" x14ac:dyDescent="0.2">
      <c r="B229" s="192"/>
      <c r="D229" s="185" t="s">
        <v>175</v>
      </c>
      <c r="E229" s="193" t="s">
        <v>1</v>
      </c>
      <c r="F229" s="194" t="s">
        <v>395</v>
      </c>
      <c r="H229" s="193" t="s">
        <v>1</v>
      </c>
      <c r="I229" s="228"/>
      <c r="L229" s="192"/>
      <c r="M229" s="195"/>
      <c r="N229" s="196"/>
      <c r="O229" s="196"/>
      <c r="P229" s="196"/>
      <c r="Q229" s="196"/>
      <c r="R229" s="196"/>
      <c r="S229" s="196"/>
      <c r="T229" s="197"/>
      <c r="AT229" s="193" t="s">
        <v>175</v>
      </c>
      <c r="AU229" s="193" t="s">
        <v>87</v>
      </c>
      <c r="AV229" s="191" t="s">
        <v>85</v>
      </c>
      <c r="AW229" s="191" t="s">
        <v>33</v>
      </c>
      <c r="AX229" s="191" t="s">
        <v>78</v>
      </c>
      <c r="AY229" s="193" t="s">
        <v>164</v>
      </c>
    </row>
    <row r="230" spans="1:65" s="198" customFormat="1" x14ac:dyDescent="0.2">
      <c r="B230" s="199"/>
      <c r="D230" s="185" t="s">
        <v>175</v>
      </c>
      <c r="E230" s="200" t="s">
        <v>1</v>
      </c>
      <c r="F230" s="201" t="s">
        <v>1678</v>
      </c>
      <c r="H230" s="202">
        <v>584.17600000000004</v>
      </c>
      <c r="I230" s="229"/>
      <c r="L230" s="199"/>
      <c r="M230" s="203"/>
      <c r="N230" s="204"/>
      <c r="O230" s="204"/>
      <c r="P230" s="204"/>
      <c r="Q230" s="204"/>
      <c r="R230" s="204"/>
      <c r="S230" s="204"/>
      <c r="T230" s="205"/>
      <c r="AT230" s="200" t="s">
        <v>175</v>
      </c>
      <c r="AU230" s="200" t="s">
        <v>87</v>
      </c>
      <c r="AV230" s="198" t="s">
        <v>87</v>
      </c>
      <c r="AW230" s="198" t="s">
        <v>33</v>
      </c>
      <c r="AX230" s="198" t="s">
        <v>85</v>
      </c>
      <c r="AY230" s="200" t="s">
        <v>164</v>
      </c>
    </row>
    <row r="231" spans="1:65" s="95" customFormat="1" ht="25.5" customHeight="1" x14ac:dyDescent="0.2">
      <c r="B231" s="94"/>
      <c r="C231" s="232" t="s">
        <v>1943</v>
      </c>
      <c r="D231" s="232" t="s">
        <v>166</v>
      </c>
      <c r="E231" s="233" t="s">
        <v>1936</v>
      </c>
      <c r="F231" s="234" t="s">
        <v>1937</v>
      </c>
      <c r="G231" s="235" t="s">
        <v>187</v>
      </c>
      <c r="H231" s="236">
        <f>H232</f>
        <v>33.1</v>
      </c>
      <c r="I231" s="252"/>
      <c r="J231" s="237">
        <f>ROUND(I231*H231,2)</f>
        <v>0</v>
      </c>
      <c r="K231" s="234" t="s">
        <v>1938</v>
      </c>
      <c r="L231" s="94"/>
      <c r="M231" s="238" t="s">
        <v>1</v>
      </c>
      <c r="N231" s="239" t="s">
        <v>43</v>
      </c>
      <c r="O231" s="189"/>
      <c r="P231" s="240">
        <f>O231*H231</f>
        <v>0</v>
      </c>
      <c r="Q231" s="240">
        <v>1.0000000000000001E-5</v>
      </c>
      <c r="R231" s="240">
        <f>Q231*H231</f>
        <v>3.3100000000000002E-4</v>
      </c>
      <c r="S231" s="240">
        <v>0</v>
      </c>
      <c r="T231" s="241">
        <f>S231*H231</f>
        <v>0</v>
      </c>
      <c r="AR231" s="87" t="s">
        <v>171</v>
      </c>
      <c r="AT231" s="87" t="s">
        <v>166</v>
      </c>
      <c r="AU231" s="87" t="s">
        <v>87</v>
      </c>
      <c r="AY231" s="87" t="s">
        <v>164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87" t="s">
        <v>85</v>
      </c>
      <c r="BK231" s="184">
        <f>ROUND(I231*H231,2)</f>
        <v>0</v>
      </c>
      <c r="BL231" s="87" t="s">
        <v>171</v>
      </c>
      <c r="BM231" s="87" t="s">
        <v>1939</v>
      </c>
    </row>
    <row r="232" spans="1:65" s="242" customFormat="1" ht="13.5" x14ac:dyDescent="0.2">
      <c r="B232" s="243"/>
      <c r="D232" s="244" t="s">
        <v>175</v>
      </c>
      <c r="E232" s="245" t="s">
        <v>1</v>
      </c>
      <c r="F232" s="246" t="s">
        <v>1945</v>
      </c>
      <c r="H232" s="247">
        <f>2*16+1.1</f>
        <v>33.1</v>
      </c>
      <c r="I232" s="253"/>
      <c r="L232" s="243"/>
      <c r="M232" s="249"/>
      <c r="N232" s="250"/>
      <c r="O232" s="250"/>
      <c r="P232" s="250"/>
      <c r="Q232" s="250"/>
      <c r="R232" s="250"/>
      <c r="S232" s="250"/>
      <c r="T232" s="251"/>
      <c r="AT232" s="245" t="s">
        <v>175</v>
      </c>
      <c r="AU232" s="245" t="s">
        <v>87</v>
      </c>
      <c r="AV232" s="242" t="s">
        <v>87</v>
      </c>
      <c r="AW232" s="242" t="s">
        <v>33</v>
      </c>
      <c r="AX232" s="242" t="s">
        <v>85</v>
      </c>
      <c r="AY232" s="245" t="s">
        <v>164</v>
      </c>
    </row>
    <row r="233" spans="1:65" s="95" customFormat="1" ht="51.75" customHeight="1" x14ac:dyDescent="0.2">
      <c r="B233" s="94"/>
      <c r="C233" s="232" t="s">
        <v>1944</v>
      </c>
      <c r="D233" s="232" t="s">
        <v>166</v>
      </c>
      <c r="E233" s="233" t="s">
        <v>1940</v>
      </c>
      <c r="F233" s="234" t="s">
        <v>1941</v>
      </c>
      <c r="G233" s="235" t="s">
        <v>187</v>
      </c>
      <c r="H233" s="236">
        <f>H234</f>
        <v>33.1</v>
      </c>
      <c r="I233" s="252"/>
      <c r="J233" s="237">
        <f>ROUND(I233*H233,2)</f>
        <v>0</v>
      </c>
      <c r="K233" s="234" t="s">
        <v>1938</v>
      </c>
      <c r="L233" s="94"/>
      <c r="M233" s="238" t="s">
        <v>1</v>
      </c>
      <c r="N233" s="239" t="s">
        <v>43</v>
      </c>
      <c r="O233" s="189"/>
      <c r="P233" s="240">
        <f>O233*H233</f>
        <v>0</v>
      </c>
      <c r="Q233" s="240">
        <v>3.4000000000000002E-4</v>
      </c>
      <c r="R233" s="240">
        <f>Q233*H233</f>
        <v>1.1254000000000002E-2</v>
      </c>
      <c r="S233" s="240">
        <v>0</v>
      </c>
      <c r="T233" s="241">
        <f>S233*H233</f>
        <v>0</v>
      </c>
      <c r="AR233" s="87" t="s">
        <v>171</v>
      </c>
      <c r="AT233" s="87" t="s">
        <v>166</v>
      </c>
      <c r="AU233" s="87" t="s">
        <v>87</v>
      </c>
      <c r="AY233" s="87" t="s">
        <v>164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87" t="s">
        <v>85</v>
      </c>
      <c r="BK233" s="184">
        <f>ROUND(I233*H233,2)</f>
        <v>0</v>
      </c>
      <c r="BL233" s="87" t="s">
        <v>171</v>
      </c>
      <c r="BM233" s="87" t="s">
        <v>1942</v>
      </c>
    </row>
    <row r="234" spans="1:65" s="242" customFormat="1" ht="13.5" x14ac:dyDescent="0.2">
      <c r="B234" s="243"/>
      <c r="D234" s="244" t="s">
        <v>175</v>
      </c>
      <c r="E234" s="245" t="s">
        <v>1</v>
      </c>
      <c r="F234" s="246" t="s">
        <v>1945</v>
      </c>
      <c r="H234" s="247">
        <f>2*16+1.1</f>
        <v>33.1</v>
      </c>
      <c r="I234" s="248"/>
      <c r="L234" s="243"/>
      <c r="M234" s="249"/>
      <c r="N234" s="250"/>
      <c r="O234" s="250"/>
      <c r="P234" s="250"/>
      <c r="Q234" s="250"/>
      <c r="R234" s="250"/>
      <c r="S234" s="250"/>
      <c r="T234" s="251"/>
      <c r="AT234" s="245" t="s">
        <v>175</v>
      </c>
      <c r="AU234" s="245" t="s">
        <v>87</v>
      </c>
      <c r="AV234" s="242" t="s">
        <v>87</v>
      </c>
      <c r="AW234" s="242" t="s">
        <v>33</v>
      </c>
      <c r="AX234" s="242" t="s">
        <v>85</v>
      </c>
      <c r="AY234" s="245" t="s">
        <v>164</v>
      </c>
    </row>
    <row r="235" spans="1:65" s="97" customFormat="1" ht="33" customHeight="1" x14ac:dyDescent="0.2">
      <c r="A235" s="95"/>
      <c r="B235" s="94"/>
      <c r="C235" s="173" t="s">
        <v>335</v>
      </c>
      <c r="D235" s="173" t="s">
        <v>166</v>
      </c>
      <c r="E235" s="174" t="s">
        <v>1679</v>
      </c>
      <c r="F235" s="175" t="s">
        <v>1680</v>
      </c>
      <c r="G235" s="176" t="s">
        <v>169</v>
      </c>
      <c r="H235" s="177">
        <v>16.510999999999999</v>
      </c>
      <c r="I235" s="73"/>
      <c r="J235" s="178">
        <f>ROUND(I235*H235,2)</f>
        <v>0</v>
      </c>
      <c r="K235" s="175" t="s">
        <v>170</v>
      </c>
      <c r="L235" s="94"/>
      <c r="M235" s="179" t="s">
        <v>1</v>
      </c>
      <c r="N235" s="180" t="s">
        <v>43</v>
      </c>
      <c r="O235" s="181">
        <v>4.8000000000000001E-2</v>
      </c>
      <c r="P235" s="181">
        <f>O235*H235</f>
        <v>0.79252800000000001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95"/>
      <c r="V235" s="95"/>
      <c r="W235" s="95"/>
      <c r="X235" s="95"/>
      <c r="Y235" s="95"/>
      <c r="Z235" s="95"/>
      <c r="AA235" s="95"/>
      <c r="AB235" s="95"/>
      <c r="AC235" s="95"/>
      <c r="AD235" s="95"/>
      <c r="AE235" s="95"/>
      <c r="AR235" s="183" t="s">
        <v>171</v>
      </c>
      <c r="AT235" s="183" t="s">
        <v>166</v>
      </c>
      <c r="AU235" s="183" t="s">
        <v>87</v>
      </c>
      <c r="AY235" s="87" t="s">
        <v>164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87" t="s">
        <v>85</v>
      </c>
      <c r="BK235" s="184">
        <f>ROUND(I235*H235,2)</f>
        <v>0</v>
      </c>
      <c r="BL235" s="87" t="s">
        <v>171</v>
      </c>
      <c r="BM235" s="183" t="s">
        <v>1681</v>
      </c>
    </row>
    <row r="236" spans="1:65" s="191" customFormat="1" x14ac:dyDescent="0.2">
      <c r="B236" s="192"/>
      <c r="D236" s="185" t="s">
        <v>175</v>
      </c>
      <c r="E236" s="193" t="s">
        <v>1</v>
      </c>
      <c r="F236" s="194" t="s">
        <v>275</v>
      </c>
      <c r="H236" s="193" t="s">
        <v>1</v>
      </c>
      <c r="I236" s="228"/>
      <c r="L236" s="192"/>
      <c r="M236" s="195"/>
      <c r="N236" s="196"/>
      <c r="O236" s="196"/>
      <c r="P236" s="196"/>
      <c r="Q236" s="196"/>
      <c r="R236" s="196"/>
      <c r="S236" s="196"/>
      <c r="T236" s="197"/>
      <c r="AT236" s="193" t="s">
        <v>175</v>
      </c>
      <c r="AU236" s="193" t="s">
        <v>87</v>
      </c>
      <c r="AV236" s="191" t="s">
        <v>85</v>
      </c>
      <c r="AW236" s="191" t="s">
        <v>33</v>
      </c>
      <c r="AX236" s="191" t="s">
        <v>78</v>
      </c>
      <c r="AY236" s="193" t="s">
        <v>164</v>
      </c>
    </row>
    <row r="237" spans="1:65" s="198" customFormat="1" x14ac:dyDescent="0.2">
      <c r="B237" s="199"/>
      <c r="D237" s="185" t="s">
        <v>175</v>
      </c>
      <c r="E237" s="200" t="s">
        <v>1</v>
      </c>
      <c r="F237" s="201" t="s">
        <v>1676</v>
      </c>
      <c r="H237" s="202">
        <v>16.510999999999999</v>
      </c>
      <c r="I237" s="229"/>
      <c r="L237" s="199"/>
      <c r="M237" s="203"/>
      <c r="N237" s="204"/>
      <c r="O237" s="204"/>
      <c r="P237" s="204"/>
      <c r="Q237" s="204"/>
      <c r="R237" s="204"/>
      <c r="S237" s="204"/>
      <c r="T237" s="205"/>
      <c r="AT237" s="200" t="s">
        <v>175</v>
      </c>
      <c r="AU237" s="200" t="s">
        <v>87</v>
      </c>
      <c r="AV237" s="198" t="s">
        <v>87</v>
      </c>
      <c r="AW237" s="198" t="s">
        <v>33</v>
      </c>
      <c r="AX237" s="198" t="s">
        <v>85</v>
      </c>
      <c r="AY237" s="200" t="s">
        <v>164</v>
      </c>
    </row>
    <row r="238" spans="1:65" s="97" customFormat="1" ht="21.75" customHeight="1" x14ac:dyDescent="0.2">
      <c r="A238" s="95"/>
      <c r="B238" s="94"/>
      <c r="C238" s="173" t="s">
        <v>340</v>
      </c>
      <c r="D238" s="173" t="s">
        <v>166</v>
      </c>
      <c r="E238" s="174" t="s">
        <v>1682</v>
      </c>
      <c r="F238" s="175" t="s">
        <v>1683</v>
      </c>
      <c r="G238" s="176" t="s">
        <v>169</v>
      </c>
      <c r="H238" s="177">
        <v>16.510999999999999</v>
      </c>
      <c r="I238" s="73"/>
      <c r="J238" s="178">
        <f>ROUND(I238*H238,2)</f>
        <v>0</v>
      </c>
      <c r="K238" s="175" t="s">
        <v>170</v>
      </c>
      <c r="L238" s="94"/>
      <c r="M238" s="179" t="s">
        <v>1</v>
      </c>
      <c r="N238" s="180" t="s">
        <v>43</v>
      </c>
      <c r="O238" s="181">
        <v>4.0000000000000001E-3</v>
      </c>
      <c r="P238" s="181">
        <f>O238*H238</f>
        <v>6.6043999999999992E-2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95"/>
      <c r="V238" s="95"/>
      <c r="W238" s="95"/>
      <c r="X238" s="95"/>
      <c r="Y238" s="95"/>
      <c r="Z238" s="95"/>
      <c r="AA238" s="95"/>
      <c r="AB238" s="95"/>
      <c r="AC238" s="95"/>
      <c r="AD238" s="95"/>
      <c r="AE238" s="95"/>
      <c r="AR238" s="183" t="s">
        <v>171</v>
      </c>
      <c r="AT238" s="183" t="s">
        <v>166</v>
      </c>
      <c r="AU238" s="183" t="s">
        <v>87</v>
      </c>
      <c r="AY238" s="87" t="s">
        <v>164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87" t="s">
        <v>85</v>
      </c>
      <c r="BK238" s="184">
        <f>ROUND(I238*H238,2)</f>
        <v>0</v>
      </c>
      <c r="BL238" s="87" t="s">
        <v>171</v>
      </c>
      <c r="BM238" s="183" t="s">
        <v>1684</v>
      </c>
    </row>
    <row r="239" spans="1:65" s="191" customFormat="1" x14ac:dyDescent="0.2">
      <c r="B239" s="192"/>
      <c r="D239" s="185" t="s">
        <v>175</v>
      </c>
      <c r="E239" s="193" t="s">
        <v>1</v>
      </c>
      <c r="F239" s="194" t="s">
        <v>275</v>
      </c>
      <c r="H239" s="193" t="s">
        <v>1</v>
      </c>
      <c r="I239" s="228"/>
      <c r="L239" s="192"/>
      <c r="M239" s="195"/>
      <c r="N239" s="196"/>
      <c r="O239" s="196"/>
      <c r="P239" s="196"/>
      <c r="Q239" s="196"/>
      <c r="R239" s="196"/>
      <c r="S239" s="196"/>
      <c r="T239" s="197"/>
      <c r="AT239" s="193" t="s">
        <v>175</v>
      </c>
      <c r="AU239" s="193" t="s">
        <v>87</v>
      </c>
      <c r="AV239" s="191" t="s">
        <v>85</v>
      </c>
      <c r="AW239" s="191" t="s">
        <v>33</v>
      </c>
      <c r="AX239" s="191" t="s">
        <v>78</v>
      </c>
      <c r="AY239" s="193" t="s">
        <v>164</v>
      </c>
    </row>
    <row r="240" spans="1:65" s="198" customFormat="1" x14ac:dyDescent="0.2">
      <c r="B240" s="199"/>
      <c r="D240" s="185" t="s">
        <v>175</v>
      </c>
      <c r="E240" s="200" t="s">
        <v>1</v>
      </c>
      <c r="F240" s="201" t="s">
        <v>1676</v>
      </c>
      <c r="H240" s="202">
        <v>16.510999999999999</v>
      </c>
      <c r="I240" s="229"/>
      <c r="L240" s="199"/>
      <c r="M240" s="203"/>
      <c r="N240" s="204"/>
      <c r="O240" s="204"/>
      <c r="P240" s="204"/>
      <c r="Q240" s="204"/>
      <c r="R240" s="204"/>
      <c r="S240" s="204"/>
      <c r="T240" s="205"/>
      <c r="AT240" s="200" t="s">
        <v>175</v>
      </c>
      <c r="AU240" s="200" t="s">
        <v>87</v>
      </c>
      <c r="AV240" s="198" t="s">
        <v>87</v>
      </c>
      <c r="AW240" s="198" t="s">
        <v>33</v>
      </c>
      <c r="AX240" s="198" t="s">
        <v>85</v>
      </c>
      <c r="AY240" s="200" t="s">
        <v>164</v>
      </c>
    </row>
    <row r="241" spans="1:65" s="97" customFormat="1" ht="21.75" customHeight="1" x14ac:dyDescent="0.2">
      <c r="A241" s="95"/>
      <c r="B241" s="94"/>
      <c r="C241" s="173" t="s">
        <v>346</v>
      </c>
      <c r="D241" s="173" t="s">
        <v>166</v>
      </c>
      <c r="E241" s="174" t="s">
        <v>1685</v>
      </c>
      <c r="F241" s="175" t="s">
        <v>1686</v>
      </c>
      <c r="G241" s="176" t="s">
        <v>169</v>
      </c>
      <c r="H241" s="177">
        <v>24.015999999999998</v>
      </c>
      <c r="I241" s="73"/>
      <c r="J241" s="178">
        <f>ROUND(I241*H241,2)</f>
        <v>0</v>
      </c>
      <c r="K241" s="175" t="s">
        <v>170</v>
      </c>
      <c r="L241" s="94"/>
      <c r="M241" s="179" t="s">
        <v>1</v>
      </c>
      <c r="N241" s="180" t="s">
        <v>43</v>
      </c>
      <c r="O241" s="181">
        <v>2E-3</v>
      </c>
      <c r="P241" s="181">
        <f>O241*H241</f>
        <v>4.8031999999999998E-2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95"/>
      <c r="V241" s="95"/>
      <c r="W241" s="95"/>
      <c r="X241" s="95"/>
      <c r="Y241" s="95"/>
      <c r="Z241" s="95"/>
      <c r="AA241" s="95"/>
      <c r="AB241" s="95"/>
      <c r="AC241" s="95"/>
      <c r="AD241" s="95"/>
      <c r="AE241" s="95"/>
      <c r="AR241" s="183" t="s">
        <v>171</v>
      </c>
      <c r="AT241" s="183" t="s">
        <v>166</v>
      </c>
      <c r="AU241" s="183" t="s">
        <v>87</v>
      </c>
      <c r="AY241" s="87" t="s">
        <v>164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87" t="s">
        <v>85</v>
      </c>
      <c r="BK241" s="184">
        <f>ROUND(I241*H241,2)</f>
        <v>0</v>
      </c>
      <c r="BL241" s="87" t="s">
        <v>171</v>
      </c>
      <c r="BM241" s="183" t="s">
        <v>1687</v>
      </c>
    </row>
    <row r="242" spans="1:65" s="191" customFormat="1" x14ac:dyDescent="0.2">
      <c r="B242" s="192"/>
      <c r="D242" s="185" t="s">
        <v>175</v>
      </c>
      <c r="E242" s="193" t="s">
        <v>1</v>
      </c>
      <c r="F242" s="194" t="s">
        <v>176</v>
      </c>
      <c r="H242" s="193" t="s">
        <v>1</v>
      </c>
      <c r="I242" s="228"/>
      <c r="L242" s="192"/>
      <c r="M242" s="195"/>
      <c r="N242" s="196"/>
      <c r="O242" s="196"/>
      <c r="P242" s="196"/>
      <c r="Q242" s="196"/>
      <c r="R242" s="196"/>
      <c r="S242" s="196"/>
      <c r="T242" s="197"/>
      <c r="AT242" s="193" t="s">
        <v>175</v>
      </c>
      <c r="AU242" s="193" t="s">
        <v>87</v>
      </c>
      <c r="AV242" s="191" t="s">
        <v>85</v>
      </c>
      <c r="AW242" s="191" t="s">
        <v>33</v>
      </c>
      <c r="AX242" s="191" t="s">
        <v>78</v>
      </c>
      <c r="AY242" s="193" t="s">
        <v>164</v>
      </c>
    </row>
    <row r="243" spans="1:65" s="191" customFormat="1" x14ac:dyDescent="0.2">
      <c r="B243" s="192"/>
      <c r="D243" s="185" t="s">
        <v>175</v>
      </c>
      <c r="E243" s="193" t="s">
        <v>1</v>
      </c>
      <c r="F243" s="194" t="s">
        <v>177</v>
      </c>
      <c r="H243" s="193" t="s">
        <v>1</v>
      </c>
      <c r="I243" s="228"/>
      <c r="L243" s="192"/>
      <c r="M243" s="195"/>
      <c r="N243" s="196"/>
      <c r="O243" s="196"/>
      <c r="P243" s="196"/>
      <c r="Q243" s="196"/>
      <c r="R243" s="196"/>
      <c r="S243" s="196"/>
      <c r="T243" s="197"/>
      <c r="AT243" s="193" t="s">
        <v>175</v>
      </c>
      <c r="AU243" s="193" t="s">
        <v>87</v>
      </c>
      <c r="AV243" s="191" t="s">
        <v>85</v>
      </c>
      <c r="AW243" s="191" t="s">
        <v>33</v>
      </c>
      <c r="AX243" s="191" t="s">
        <v>78</v>
      </c>
      <c r="AY243" s="193" t="s">
        <v>164</v>
      </c>
    </row>
    <row r="244" spans="1:65" s="198" customFormat="1" x14ac:dyDescent="0.2">
      <c r="B244" s="199"/>
      <c r="D244" s="185" t="s">
        <v>175</v>
      </c>
      <c r="E244" s="200" t="s">
        <v>1</v>
      </c>
      <c r="F244" s="201" t="s">
        <v>1688</v>
      </c>
      <c r="H244" s="202">
        <v>24.015999999999998</v>
      </c>
      <c r="I244" s="229"/>
      <c r="L244" s="199"/>
      <c r="M244" s="203"/>
      <c r="N244" s="204"/>
      <c r="O244" s="204"/>
      <c r="P244" s="204"/>
      <c r="Q244" s="204"/>
      <c r="R244" s="204"/>
      <c r="S244" s="204"/>
      <c r="T244" s="205"/>
      <c r="AT244" s="200" t="s">
        <v>175</v>
      </c>
      <c r="AU244" s="200" t="s">
        <v>87</v>
      </c>
      <c r="AV244" s="198" t="s">
        <v>87</v>
      </c>
      <c r="AW244" s="198" t="s">
        <v>33</v>
      </c>
      <c r="AX244" s="198" t="s">
        <v>85</v>
      </c>
      <c r="AY244" s="200" t="s">
        <v>164</v>
      </c>
    </row>
    <row r="245" spans="1:65" s="97" customFormat="1" ht="33" customHeight="1" x14ac:dyDescent="0.2">
      <c r="A245" s="95"/>
      <c r="B245" s="94"/>
      <c r="C245" s="173" t="s">
        <v>353</v>
      </c>
      <c r="D245" s="173" t="s">
        <v>166</v>
      </c>
      <c r="E245" s="174" t="s">
        <v>1689</v>
      </c>
      <c r="F245" s="175" t="s">
        <v>1690</v>
      </c>
      <c r="G245" s="176" t="s">
        <v>169</v>
      </c>
      <c r="H245" s="177">
        <v>24.015999999999998</v>
      </c>
      <c r="I245" s="73"/>
      <c r="J245" s="178">
        <f>ROUND(I245*H245,2)</f>
        <v>0</v>
      </c>
      <c r="K245" s="175" t="s">
        <v>170</v>
      </c>
      <c r="L245" s="94"/>
      <c r="M245" s="179" t="s">
        <v>1</v>
      </c>
      <c r="N245" s="180" t="s">
        <v>43</v>
      </c>
      <c r="O245" s="181">
        <v>7.0999999999999994E-2</v>
      </c>
      <c r="P245" s="181">
        <f>O245*H245</f>
        <v>1.7051359999999998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R245" s="183" t="s">
        <v>171</v>
      </c>
      <c r="AT245" s="183" t="s">
        <v>166</v>
      </c>
      <c r="AU245" s="183" t="s">
        <v>87</v>
      </c>
      <c r="AY245" s="87" t="s">
        <v>164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87" t="s">
        <v>85</v>
      </c>
      <c r="BK245" s="184">
        <f>ROUND(I245*H245,2)</f>
        <v>0</v>
      </c>
      <c r="BL245" s="87" t="s">
        <v>171</v>
      </c>
      <c r="BM245" s="183" t="s">
        <v>1691</v>
      </c>
    </row>
    <row r="246" spans="1:65" s="191" customFormat="1" x14ac:dyDescent="0.2">
      <c r="B246" s="192"/>
      <c r="D246" s="185" t="s">
        <v>175</v>
      </c>
      <c r="E246" s="193" t="s">
        <v>1</v>
      </c>
      <c r="F246" s="194" t="s">
        <v>176</v>
      </c>
      <c r="H246" s="193" t="s">
        <v>1</v>
      </c>
      <c r="I246" s="228"/>
      <c r="L246" s="192"/>
      <c r="M246" s="195"/>
      <c r="N246" s="196"/>
      <c r="O246" s="196"/>
      <c r="P246" s="196"/>
      <c r="Q246" s="196"/>
      <c r="R246" s="196"/>
      <c r="S246" s="196"/>
      <c r="T246" s="197"/>
      <c r="AT246" s="193" t="s">
        <v>175</v>
      </c>
      <c r="AU246" s="193" t="s">
        <v>87</v>
      </c>
      <c r="AV246" s="191" t="s">
        <v>85</v>
      </c>
      <c r="AW246" s="191" t="s">
        <v>33</v>
      </c>
      <c r="AX246" s="191" t="s">
        <v>78</v>
      </c>
      <c r="AY246" s="193" t="s">
        <v>164</v>
      </c>
    </row>
    <row r="247" spans="1:65" s="191" customFormat="1" x14ac:dyDescent="0.2">
      <c r="B247" s="192"/>
      <c r="D247" s="185" t="s">
        <v>175</v>
      </c>
      <c r="E247" s="193" t="s">
        <v>1</v>
      </c>
      <c r="F247" s="194" t="s">
        <v>177</v>
      </c>
      <c r="H247" s="193" t="s">
        <v>1</v>
      </c>
      <c r="I247" s="228"/>
      <c r="L247" s="192"/>
      <c r="M247" s="195"/>
      <c r="N247" s="196"/>
      <c r="O247" s="196"/>
      <c r="P247" s="196"/>
      <c r="Q247" s="196"/>
      <c r="R247" s="196"/>
      <c r="S247" s="196"/>
      <c r="T247" s="197"/>
      <c r="AT247" s="193" t="s">
        <v>175</v>
      </c>
      <c r="AU247" s="193" t="s">
        <v>87</v>
      </c>
      <c r="AV247" s="191" t="s">
        <v>85</v>
      </c>
      <c r="AW247" s="191" t="s">
        <v>33</v>
      </c>
      <c r="AX247" s="191" t="s">
        <v>78</v>
      </c>
      <c r="AY247" s="193" t="s">
        <v>164</v>
      </c>
    </row>
    <row r="248" spans="1:65" s="198" customFormat="1" x14ac:dyDescent="0.2">
      <c r="B248" s="199"/>
      <c r="D248" s="185" t="s">
        <v>175</v>
      </c>
      <c r="E248" s="200" t="s">
        <v>1</v>
      </c>
      <c r="F248" s="201" t="s">
        <v>1688</v>
      </c>
      <c r="H248" s="202">
        <v>24.015999999999998</v>
      </c>
      <c r="I248" s="229"/>
      <c r="L248" s="199"/>
      <c r="M248" s="203"/>
      <c r="N248" s="204"/>
      <c r="O248" s="204"/>
      <c r="P248" s="204"/>
      <c r="Q248" s="204"/>
      <c r="R248" s="204"/>
      <c r="S248" s="204"/>
      <c r="T248" s="205"/>
      <c r="AT248" s="200" t="s">
        <v>175</v>
      </c>
      <c r="AU248" s="200" t="s">
        <v>87</v>
      </c>
      <c r="AV248" s="198" t="s">
        <v>87</v>
      </c>
      <c r="AW248" s="198" t="s">
        <v>33</v>
      </c>
      <c r="AX248" s="198" t="s">
        <v>85</v>
      </c>
      <c r="AY248" s="200" t="s">
        <v>164</v>
      </c>
    </row>
    <row r="249" spans="1:65" s="160" customFormat="1" ht="22.9" customHeight="1" x14ac:dyDescent="0.2">
      <c r="B249" s="161"/>
      <c r="D249" s="162" t="s">
        <v>77</v>
      </c>
      <c r="E249" s="171" t="s">
        <v>212</v>
      </c>
      <c r="F249" s="171" t="s">
        <v>397</v>
      </c>
      <c r="I249" s="231"/>
      <c r="J249" s="172">
        <f>BK249</f>
        <v>0</v>
      </c>
      <c r="L249" s="161"/>
      <c r="M249" s="165"/>
      <c r="N249" s="166"/>
      <c r="O249" s="166"/>
      <c r="P249" s="167">
        <f>SUM(P250:P395)</f>
        <v>557.72361399999988</v>
      </c>
      <c r="Q249" s="166"/>
      <c r="R249" s="167">
        <f>SUM(R250:R395)</f>
        <v>11.0726496</v>
      </c>
      <c r="S249" s="166"/>
      <c r="T249" s="168">
        <f>SUM(T250:T395)</f>
        <v>0.80635999999999997</v>
      </c>
      <c r="AR249" s="162" t="s">
        <v>85</v>
      </c>
      <c r="AT249" s="169" t="s">
        <v>77</v>
      </c>
      <c r="AU249" s="169" t="s">
        <v>85</v>
      </c>
      <c r="AY249" s="162" t="s">
        <v>164</v>
      </c>
      <c r="BK249" s="170">
        <f>SUM(BK250:BK395)</f>
        <v>0</v>
      </c>
    </row>
    <row r="250" spans="1:65" s="97" customFormat="1" ht="21.75" customHeight="1" x14ac:dyDescent="0.2">
      <c r="A250" s="95"/>
      <c r="B250" s="94"/>
      <c r="C250" s="173" t="s">
        <v>357</v>
      </c>
      <c r="D250" s="173" t="s">
        <v>166</v>
      </c>
      <c r="E250" s="174" t="s">
        <v>1692</v>
      </c>
      <c r="F250" s="175" t="s">
        <v>1693</v>
      </c>
      <c r="G250" s="176" t="s">
        <v>349</v>
      </c>
      <c r="H250" s="177">
        <v>5</v>
      </c>
      <c r="I250" s="73"/>
      <c r="J250" s="178">
        <f>ROUND(I250*H250,2)</f>
        <v>0</v>
      </c>
      <c r="K250" s="175" t="s">
        <v>170</v>
      </c>
      <c r="L250" s="94"/>
      <c r="M250" s="179" t="s">
        <v>1</v>
      </c>
      <c r="N250" s="180" t="s">
        <v>43</v>
      </c>
      <c r="O250" s="181">
        <v>9.2829999999999995</v>
      </c>
      <c r="P250" s="181">
        <f>O250*H250</f>
        <v>46.414999999999999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95"/>
      <c r="V250" s="95"/>
      <c r="W250" s="95"/>
      <c r="X250" s="95"/>
      <c r="Y250" s="95"/>
      <c r="Z250" s="95"/>
      <c r="AA250" s="95"/>
      <c r="AB250" s="95"/>
      <c r="AC250" s="95"/>
      <c r="AD250" s="95"/>
      <c r="AE250" s="95"/>
      <c r="AR250" s="183" t="s">
        <v>171</v>
      </c>
      <c r="AT250" s="183" t="s">
        <v>166</v>
      </c>
      <c r="AU250" s="183" t="s">
        <v>87</v>
      </c>
      <c r="AY250" s="87" t="s">
        <v>164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87" t="s">
        <v>85</v>
      </c>
      <c r="BK250" s="184">
        <f>ROUND(I250*H250,2)</f>
        <v>0</v>
      </c>
      <c r="BL250" s="87" t="s">
        <v>171</v>
      </c>
      <c r="BM250" s="183" t="s">
        <v>1694</v>
      </c>
    </row>
    <row r="251" spans="1:65" s="97" customFormat="1" ht="21.75" customHeight="1" x14ac:dyDescent="0.2">
      <c r="A251" s="95"/>
      <c r="B251" s="94"/>
      <c r="C251" s="173" t="s">
        <v>361</v>
      </c>
      <c r="D251" s="173" t="s">
        <v>166</v>
      </c>
      <c r="E251" s="174" t="s">
        <v>676</v>
      </c>
      <c r="F251" s="175" t="s">
        <v>677</v>
      </c>
      <c r="G251" s="176" t="s">
        <v>187</v>
      </c>
      <c r="H251" s="177">
        <v>380.12</v>
      </c>
      <c r="I251" s="73"/>
      <c r="J251" s="178">
        <f>ROUND(I251*H251,2)</f>
        <v>0</v>
      </c>
      <c r="K251" s="175" t="s">
        <v>170</v>
      </c>
      <c r="L251" s="94"/>
      <c r="M251" s="179" t="s">
        <v>1</v>
      </c>
      <c r="N251" s="180" t="s">
        <v>43</v>
      </c>
      <c r="O251" s="181">
        <v>0.44800000000000001</v>
      </c>
      <c r="P251" s="181">
        <f>O251*H251</f>
        <v>170.29375999999999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3" t="s">
        <v>171</v>
      </c>
      <c r="AT251" s="183" t="s">
        <v>166</v>
      </c>
      <c r="AU251" s="183" t="s">
        <v>87</v>
      </c>
      <c r="AY251" s="87" t="s">
        <v>164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87" t="s">
        <v>85</v>
      </c>
      <c r="BK251" s="184">
        <f>ROUND(I251*H251,2)</f>
        <v>0</v>
      </c>
      <c r="BL251" s="87" t="s">
        <v>171</v>
      </c>
      <c r="BM251" s="183" t="s">
        <v>1695</v>
      </c>
    </row>
    <row r="252" spans="1:65" s="191" customFormat="1" x14ac:dyDescent="0.2">
      <c r="B252" s="192"/>
      <c r="D252" s="185" t="s">
        <v>175</v>
      </c>
      <c r="E252" s="193" t="s">
        <v>1</v>
      </c>
      <c r="F252" s="194" t="s">
        <v>1666</v>
      </c>
      <c r="H252" s="193" t="s">
        <v>1</v>
      </c>
      <c r="I252" s="228"/>
      <c r="L252" s="192"/>
      <c r="M252" s="195"/>
      <c r="N252" s="196"/>
      <c r="O252" s="196"/>
      <c r="P252" s="196"/>
      <c r="Q252" s="196"/>
      <c r="R252" s="196"/>
      <c r="S252" s="196"/>
      <c r="T252" s="197"/>
      <c r="AT252" s="193" t="s">
        <v>175</v>
      </c>
      <c r="AU252" s="193" t="s">
        <v>87</v>
      </c>
      <c r="AV252" s="191" t="s">
        <v>85</v>
      </c>
      <c r="AW252" s="191" t="s">
        <v>33</v>
      </c>
      <c r="AX252" s="191" t="s">
        <v>78</v>
      </c>
      <c r="AY252" s="193" t="s">
        <v>164</v>
      </c>
    </row>
    <row r="253" spans="1:65" s="198" customFormat="1" x14ac:dyDescent="0.2">
      <c r="B253" s="199"/>
      <c r="D253" s="185" t="s">
        <v>175</v>
      </c>
      <c r="E253" s="200" t="s">
        <v>1</v>
      </c>
      <c r="F253" s="201" t="s">
        <v>1660</v>
      </c>
      <c r="H253" s="202">
        <v>380.12</v>
      </c>
      <c r="I253" s="229"/>
      <c r="L253" s="199"/>
      <c r="M253" s="203"/>
      <c r="N253" s="204"/>
      <c r="O253" s="204"/>
      <c r="P253" s="204"/>
      <c r="Q253" s="204"/>
      <c r="R253" s="204"/>
      <c r="S253" s="204"/>
      <c r="T253" s="205"/>
      <c r="AT253" s="200" t="s">
        <v>175</v>
      </c>
      <c r="AU253" s="200" t="s">
        <v>87</v>
      </c>
      <c r="AV253" s="198" t="s">
        <v>87</v>
      </c>
      <c r="AW253" s="198" t="s">
        <v>33</v>
      </c>
      <c r="AX253" s="198" t="s">
        <v>85</v>
      </c>
      <c r="AY253" s="200" t="s">
        <v>164</v>
      </c>
    </row>
    <row r="254" spans="1:65" s="97" customFormat="1" ht="16.5" customHeight="1" x14ac:dyDescent="0.2">
      <c r="A254" s="95"/>
      <c r="B254" s="94"/>
      <c r="C254" s="214" t="s">
        <v>365</v>
      </c>
      <c r="D254" s="214" t="s">
        <v>278</v>
      </c>
      <c r="E254" s="215" t="s">
        <v>680</v>
      </c>
      <c r="F254" s="216" t="s">
        <v>681</v>
      </c>
      <c r="G254" s="217" t="s">
        <v>187</v>
      </c>
      <c r="H254" s="218">
        <v>380.12</v>
      </c>
      <c r="I254" s="74"/>
      <c r="J254" s="219">
        <f>ROUND(I254*H254,2)</f>
        <v>0</v>
      </c>
      <c r="K254" s="216" t="s">
        <v>1</v>
      </c>
      <c r="L254" s="220"/>
      <c r="M254" s="221" t="s">
        <v>1</v>
      </c>
      <c r="N254" s="222" t="s">
        <v>43</v>
      </c>
      <c r="O254" s="181">
        <v>0</v>
      </c>
      <c r="P254" s="181">
        <f>O254*H254</f>
        <v>0</v>
      </c>
      <c r="Q254" s="181">
        <v>1.77E-2</v>
      </c>
      <c r="R254" s="181">
        <f>Q254*H254</f>
        <v>6.7281240000000002</v>
      </c>
      <c r="S254" s="181">
        <v>0</v>
      </c>
      <c r="T254" s="182">
        <f>S254*H254</f>
        <v>0</v>
      </c>
      <c r="U254" s="95"/>
      <c r="V254" s="95"/>
      <c r="W254" s="95"/>
      <c r="X254" s="95"/>
      <c r="Y254" s="95"/>
      <c r="Z254" s="95"/>
      <c r="AA254" s="95"/>
      <c r="AB254" s="95"/>
      <c r="AC254" s="95"/>
      <c r="AD254" s="95"/>
      <c r="AE254" s="95"/>
      <c r="AR254" s="183" t="s">
        <v>212</v>
      </c>
      <c r="AT254" s="183" t="s">
        <v>278</v>
      </c>
      <c r="AU254" s="183" t="s">
        <v>87</v>
      </c>
      <c r="AY254" s="87" t="s">
        <v>164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87" t="s">
        <v>85</v>
      </c>
      <c r="BK254" s="184">
        <f>ROUND(I254*H254,2)</f>
        <v>0</v>
      </c>
      <c r="BL254" s="87" t="s">
        <v>171</v>
      </c>
      <c r="BM254" s="183" t="s">
        <v>1696</v>
      </c>
    </row>
    <row r="255" spans="1:65" s="191" customFormat="1" x14ac:dyDescent="0.2">
      <c r="B255" s="192"/>
      <c r="D255" s="185" t="s">
        <v>175</v>
      </c>
      <c r="E255" s="193" t="s">
        <v>1</v>
      </c>
      <c r="F255" s="194" t="s">
        <v>672</v>
      </c>
      <c r="H255" s="193" t="s">
        <v>1</v>
      </c>
      <c r="I255" s="228"/>
      <c r="L255" s="192"/>
      <c r="M255" s="195"/>
      <c r="N255" s="196"/>
      <c r="O255" s="196"/>
      <c r="P255" s="196"/>
      <c r="Q255" s="196"/>
      <c r="R255" s="196"/>
      <c r="S255" s="196"/>
      <c r="T255" s="197"/>
      <c r="AT255" s="193" t="s">
        <v>175</v>
      </c>
      <c r="AU255" s="193" t="s">
        <v>87</v>
      </c>
      <c r="AV255" s="191" t="s">
        <v>85</v>
      </c>
      <c r="AW255" s="191" t="s">
        <v>33</v>
      </c>
      <c r="AX255" s="191" t="s">
        <v>78</v>
      </c>
      <c r="AY255" s="193" t="s">
        <v>164</v>
      </c>
    </row>
    <row r="256" spans="1:65" s="198" customFormat="1" x14ac:dyDescent="0.2">
      <c r="B256" s="199"/>
      <c r="D256" s="185" t="s">
        <v>175</v>
      </c>
      <c r="E256" s="200" t="s">
        <v>1</v>
      </c>
      <c r="F256" s="201" t="s">
        <v>1660</v>
      </c>
      <c r="H256" s="202">
        <v>380.12</v>
      </c>
      <c r="I256" s="229"/>
      <c r="L256" s="199"/>
      <c r="M256" s="203"/>
      <c r="N256" s="204"/>
      <c r="O256" s="204"/>
      <c r="P256" s="204"/>
      <c r="Q256" s="204"/>
      <c r="R256" s="204"/>
      <c r="S256" s="204"/>
      <c r="T256" s="205"/>
      <c r="AT256" s="200" t="s">
        <v>175</v>
      </c>
      <c r="AU256" s="200" t="s">
        <v>87</v>
      </c>
      <c r="AV256" s="198" t="s">
        <v>87</v>
      </c>
      <c r="AW256" s="198" t="s">
        <v>33</v>
      </c>
      <c r="AX256" s="198" t="s">
        <v>85</v>
      </c>
      <c r="AY256" s="200" t="s">
        <v>164</v>
      </c>
    </row>
    <row r="257" spans="1:65" s="97" customFormat="1" ht="44.25" customHeight="1" x14ac:dyDescent="0.2">
      <c r="A257" s="95"/>
      <c r="B257" s="94"/>
      <c r="C257" s="173" t="s">
        <v>373</v>
      </c>
      <c r="D257" s="173" t="s">
        <v>166</v>
      </c>
      <c r="E257" s="174" t="s">
        <v>683</v>
      </c>
      <c r="F257" s="175" t="s">
        <v>684</v>
      </c>
      <c r="G257" s="176" t="s">
        <v>349</v>
      </c>
      <c r="H257" s="177">
        <v>10</v>
      </c>
      <c r="I257" s="73"/>
      <c r="J257" s="178">
        <f>ROUND(I257*H257,2)</f>
        <v>0</v>
      </c>
      <c r="K257" s="175" t="s">
        <v>170</v>
      </c>
      <c r="L257" s="94"/>
      <c r="M257" s="179" t="s">
        <v>1</v>
      </c>
      <c r="N257" s="180" t="s">
        <v>43</v>
      </c>
      <c r="O257" s="181">
        <v>1.5269999999999999</v>
      </c>
      <c r="P257" s="181">
        <f>O257*H257</f>
        <v>15.27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95"/>
      <c r="V257" s="95"/>
      <c r="W257" s="95"/>
      <c r="X257" s="95"/>
      <c r="Y257" s="95"/>
      <c r="Z257" s="95"/>
      <c r="AA257" s="95"/>
      <c r="AB257" s="95"/>
      <c r="AC257" s="95"/>
      <c r="AD257" s="95"/>
      <c r="AE257" s="95"/>
      <c r="AR257" s="183" t="s">
        <v>171</v>
      </c>
      <c r="AT257" s="183" t="s">
        <v>166</v>
      </c>
      <c r="AU257" s="183" t="s">
        <v>87</v>
      </c>
      <c r="AY257" s="87" t="s">
        <v>164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87" t="s">
        <v>85</v>
      </c>
      <c r="BK257" s="184">
        <f>ROUND(I257*H257,2)</f>
        <v>0</v>
      </c>
      <c r="BL257" s="87" t="s">
        <v>171</v>
      </c>
      <c r="BM257" s="183" t="s">
        <v>1697</v>
      </c>
    </row>
    <row r="258" spans="1:65" s="97" customFormat="1" ht="16.5" customHeight="1" x14ac:dyDescent="0.2">
      <c r="A258" s="95"/>
      <c r="B258" s="94"/>
      <c r="C258" s="214" t="s">
        <v>379</v>
      </c>
      <c r="D258" s="214" t="s">
        <v>278</v>
      </c>
      <c r="E258" s="215" t="s">
        <v>1698</v>
      </c>
      <c r="F258" s="216" t="s">
        <v>1699</v>
      </c>
      <c r="G258" s="217" t="s">
        <v>349</v>
      </c>
      <c r="H258" s="218">
        <v>10</v>
      </c>
      <c r="I258" s="74"/>
      <c r="J258" s="219">
        <f>ROUND(I258*H258,2)</f>
        <v>0</v>
      </c>
      <c r="K258" s="216" t="s">
        <v>170</v>
      </c>
      <c r="L258" s="220"/>
      <c r="M258" s="221" t="s">
        <v>1</v>
      </c>
      <c r="N258" s="222" t="s">
        <v>43</v>
      </c>
      <c r="O258" s="181">
        <v>0</v>
      </c>
      <c r="P258" s="181">
        <f>O258*H258</f>
        <v>0</v>
      </c>
      <c r="Q258" s="181">
        <v>7.0000000000000001E-3</v>
      </c>
      <c r="R258" s="181">
        <f>Q258*H258</f>
        <v>7.0000000000000007E-2</v>
      </c>
      <c r="S258" s="181">
        <v>0</v>
      </c>
      <c r="T258" s="182">
        <f>S258*H258</f>
        <v>0</v>
      </c>
      <c r="U258" s="95"/>
      <c r="V258" s="95"/>
      <c r="W258" s="95"/>
      <c r="X258" s="95"/>
      <c r="Y258" s="95"/>
      <c r="Z258" s="95"/>
      <c r="AA258" s="95"/>
      <c r="AB258" s="95"/>
      <c r="AC258" s="95"/>
      <c r="AD258" s="95"/>
      <c r="AE258" s="95"/>
      <c r="AR258" s="183" t="s">
        <v>212</v>
      </c>
      <c r="AT258" s="183" t="s">
        <v>278</v>
      </c>
      <c r="AU258" s="183" t="s">
        <v>87</v>
      </c>
      <c r="AY258" s="87" t="s">
        <v>164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87" t="s">
        <v>85</v>
      </c>
      <c r="BK258" s="184">
        <f>ROUND(I258*H258,2)</f>
        <v>0</v>
      </c>
      <c r="BL258" s="87" t="s">
        <v>171</v>
      </c>
      <c r="BM258" s="183" t="s">
        <v>1700</v>
      </c>
    </row>
    <row r="259" spans="1:65" s="97" customFormat="1" ht="33" customHeight="1" x14ac:dyDescent="0.2">
      <c r="A259" s="95"/>
      <c r="B259" s="94"/>
      <c r="C259" s="173" t="s">
        <v>385</v>
      </c>
      <c r="D259" s="173" t="s">
        <v>166</v>
      </c>
      <c r="E259" s="174" t="s">
        <v>1701</v>
      </c>
      <c r="F259" s="175" t="s">
        <v>1702</v>
      </c>
      <c r="G259" s="176" t="s">
        <v>349</v>
      </c>
      <c r="H259" s="177">
        <v>3</v>
      </c>
      <c r="I259" s="73"/>
      <c r="J259" s="178">
        <f>ROUND(I259*H259,2)</f>
        <v>0</v>
      </c>
      <c r="K259" s="175" t="s">
        <v>170</v>
      </c>
      <c r="L259" s="94"/>
      <c r="M259" s="179" t="s">
        <v>1</v>
      </c>
      <c r="N259" s="180" t="s">
        <v>43</v>
      </c>
      <c r="O259" s="181">
        <v>0.75900000000000001</v>
      </c>
      <c r="P259" s="181">
        <f>O259*H259</f>
        <v>2.2770000000000001</v>
      </c>
      <c r="Q259" s="181">
        <v>1.67E-3</v>
      </c>
      <c r="R259" s="181">
        <f>Q259*H259</f>
        <v>5.0100000000000006E-3</v>
      </c>
      <c r="S259" s="181">
        <v>0</v>
      </c>
      <c r="T259" s="182">
        <f>S259*H259</f>
        <v>0</v>
      </c>
      <c r="U259" s="95"/>
      <c r="V259" s="95"/>
      <c r="W259" s="95"/>
      <c r="X259" s="95"/>
      <c r="Y259" s="95"/>
      <c r="Z259" s="95"/>
      <c r="AA259" s="95"/>
      <c r="AB259" s="95"/>
      <c r="AC259" s="95"/>
      <c r="AD259" s="95"/>
      <c r="AE259" s="95"/>
      <c r="AR259" s="183" t="s">
        <v>171</v>
      </c>
      <c r="AT259" s="183" t="s">
        <v>166</v>
      </c>
      <c r="AU259" s="183" t="s">
        <v>87</v>
      </c>
      <c r="AY259" s="87" t="s">
        <v>164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87" t="s">
        <v>85</v>
      </c>
      <c r="BK259" s="184">
        <f>ROUND(I259*H259,2)</f>
        <v>0</v>
      </c>
      <c r="BL259" s="87" t="s">
        <v>171</v>
      </c>
      <c r="BM259" s="183" t="s">
        <v>1703</v>
      </c>
    </row>
    <row r="260" spans="1:65" s="198" customFormat="1" x14ac:dyDescent="0.2">
      <c r="B260" s="199"/>
      <c r="D260" s="185" t="s">
        <v>175</v>
      </c>
      <c r="E260" s="200" t="s">
        <v>1</v>
      </c>
      <c r="F260" s="201" t="s">
        <v>1570</v>
      </c>
      <c r="H260" s="202">
        <v>3</v>
      </c>
      <c r="I260" s="229"/>
      <c r="L260" s="199"/>
      <c r="M260" s="203"/>
      <c r="N260" s="204"/>
      <c r="O260" s="204"/>
      <c r="P260" s="204"/>
      <c r="Q260" s="204"/>
      <c r="R260" s="204"/>
      <c r="S260" s="204"/>
      <c r="T260" s="205"/>
      <c r="AT260" s="200" t="s">
        <v>175</v>
      </c>
      <c r="AU260" s="200" t="s">
        <v>87</v>
      </c>
      <c r="AV260" s="198" t="s">
        <v>87</v>
      </c>
      <c r="AW260" s="198" t="s">
        <v>33</v>
      </c>
      <c r="AX260" s="198" t="s">
        <v>85</v>
      </c>
      <c r="AY260" s="200" t="s">
        <v>164</v>
      </c>
    </row>
    <row r="261" spans="1:65" s="97" customFormat="1" ht="16.5" customHeight="1" x14ac:dyDescent="0.2">
      <c r="A261" s="95"/>
      <c r="B261" s="94"/>
      <c r="C261" s="214" t="s">
        <v>391</v>
      </c>
      <c r="D261" s="214" t="s">
        <v>278</v>
      </c>
      <c r="E261" s="215" t="s">
        <v>1704</v>
      </c>
      <c r="F261" s="216" t="s">
        <v>1705</v>
      </c>
      <c r="G261" s="217" t="s">
        <v>349</v>
      </c>
      <c r="H261" s="218">
        <v>1</v>
      </c>
      <c r="I261" s="74"/>
      <c r="J261" s="219">
        <f>ROUND(I261*H261,2)</f>
        <v>0</v>
      </c>
      <c r="K261" s="216" t="s">
        <v>1</v>
      </c>
      <c r="L261" s="220"/>
      <c r="M261" s="221" t="s">
        <v>1</v>
      </c>
      <c r="N261" s="222" t="s">
        <v>43</v>
      </c>
      <c r="O261" s="181">
        <v>0</v>
      </c>
      <c r="P261" s="181">
        <f>O261*H261</f>
        <v>0</v>
      </c>
      <c r="Q261" s="181">
        <v>2.1999999999999999E-2</v>
      </c>
      <c r="R261" s="181">
        <f>Q261*H261</f>
        <v>2.1999999999999999E-2</v>
      </c>
      <c r="S261" s="181">
        <v>0</v>
      </c>
      <c r="T261" s="182">
        <f>S261*H261</f>
        <v>0</v>
      </c>
      <c r="U261" s="95"/>
      <c r="V261" s="95"/>
      <c r="W261" s="95"/>
      <c r="X261" s="95"/>
      <c r="Y261" s="95"/>
      <c r="Z261" s="95"/>
      <c r="AA261" s="95"/>
      <c r="AB261" s="95"/>
      <c r="AC261" s="95"/>
      <c r="AD261" s="95"/>
      <c r="AE261" s="95"/>
      <c r="AR261" s="183" t="s">
        <v>212</v>
      </c>
      <c r="AT261" s="183" t="s">
        <v>278</v>
      </c>
      <c r="AU261" s="183" t="s">
        <v>87</v>
      </c>
      <c r="AY261" s="87" t="s">
        <v>164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87" t="s">
        <v>85</v>
      </c>
      <c r="BK261" s="184">
        <f>ROUND(I261*H261,2)</f>
        <v>0</v>
      </c>
      <c r="BL261" s="87" t="s">
        <v>171</v>
      </c>
      <c r="BM261" s="183" t="s">
        <v>1706</v>
      </c>
    </row>
    <row r="262" spans="1:65" s="97" customFormat="1" ht="16.5" customHeight="1" x14ac:dyDescent="0.2">
      <c r="A262" s="95"/>
      <c r="B262" s="94"/>
      <c r="C262" s="214" t="s">
        <v>398</v>
      </c>
      <c r="D262" s="214" t="s">
        <v>278</v>
      </c>
      <c r="E262" s="215" t="s">
        <v>1707</v>
      </c>
      <c r="F262" s="216" t="s">
        <v>1708</v>
      </c>
      <c r="G262" s="217" t="s">
        <v>349</v>
      </c>
      <c r="H262" s="218">
        <v>2</v>
      </c>
      <c r="I262" s="74"/>
      <c r="J262" s="219">
        <f>ROUND(I262*H262,2)</f>
        <v>0</v>
      </c>
      <c r="K262" s="216" t="s">
        <v>1</v>
      </c>
      <c r="L262" s="220"/>
      <c r="M262" s="221" t="s">
        <v>1</v>
      </c>
      <c r="N262" s="222" t="s">
        <v>43</v>
      </c>
      <c r="O262" s="181">
        <v>0</v>
      </c>
      <c r="P262" s="181">
        <f>O262*H262</f>
        <v>0</v>
      </c>
      <c r="Q262" s="181">
        <v>1.34E-2</v>
      </c>
      <c r="R262" s="181">
        <f>Q262*H262</f>
        <v>2.6800000000000001E-2</v>
      </c>
      <c r="S262" s="181">
        <v>0</v>
      </c>
      <c r="T262" s="182">
        <f>S262*H262</f>
        <v>0</v>
      </c>
      <c r="U262" s="95"/>
      <c r="V262" s="95"/>
      <c r="W262" s="95"/>
      <c r="X262" s="95"/>
      <c r="Y262" s="95"/>
      <c r="Z262" s="95"/>
      <c r="AA262" s="95"/>
      <c r="AB262" s="95"/>
      <c r="AC262" s="95"/>
      <c r="AD262" s="95"/>
      <c r="AE262" s="95"/>
      <c r="AR262" s="183" t="s">
        <v>212</v>
      </c>
      <c r="AT262" s="183" t="s">
        <v>278</v>
      </c>
      <c r="AU262" s="183" t="s">
        <v>87</v>
      </c>
      <c r="AY262" s="87" t="s">
        <v>164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87" t="s">
        <v>85</v>
      </c>
      <c r="BK262" s="184">
        <f>ROUND(I262*H262,2)</f>
        <v>0</v>
      </c>
      <c r="BL262" s="87" t="s">
        <v>171</v>
      </c>
      <c r="BM262" s="183" t="s">
        <v>1709</v>
      </c>
    </row>
    <row r="263" spans="1:65" s="97" customFormat="1" ht="44.25" customHeight="1" x14ac:dyDescent="0.2">
      <c r="A263" s="95"/>
      <c r="B263" s="94"/>
      <c r="C263" s="173" t="s">
        <v>403</v>
      </c>
      <c r="D263" s="173" t="s">
        <v>166</v>
      </c>
      <c r="E263" s="174" t="s">
        <v>689</v>
      </c>
      <c r="F263" s="175" t="s">
        <v>690</v>
      </c>
      <c r="G263" s="176" t="s">
        <v>349</v>
      </c>
      <c r="H263" s="177">
        <v>3</v>
      </c>
      <c r="I263" s="73"/>
      <c r="J263" s="178">
        <f>ROUND(I263*H263,2)</f>
        <v>0</v>
      </c>
      <c r="K263" s="175" t="s">
        <v>1050</v>
      </c>
      <c r="L263" s="94"/>
      <c r="M263" s="179" t="s">
        <v>1</v>
      </c>
      <c r="N263" s="180" t="s">
        <v>43</v>
      </c>
      <c r="O263" s="181">
        <v>0.58299999999999996</v>
      </c>
      <c r="P263" s="181">
        <f>O263*H263</f>
        <v>1.7489999999999999</v>
      </c>
      <c r="Q263" s="181">
        <v>1E-4</v>
      </c>
      <c r="R263" s="181">
        <f>Q263*H263</f>
        <v>3.0000000000000003E-4</v>
      </c>
      <c r="S263" s="181">
        <v>0</v>
      </c>
      <c r="T263" s="182">
        <f>S263*H263</f>
        <v>0</v>
      </c>
      <c r="U263" s="95"/>
      <c r="V263" s="95"/>
      <c r="W263" s="95"/>
      <c r="X263" s="95"/>
      <c r="Y263" s="95"/>
      <c r="Z263" s="95"/>
      <c r="AA263" s="95"/>
      <c r="AB263" s="95"/>
      <c r="AC263" s="95"/>
      <c r="AD263" s="95"/>
      <c r="AE263" s="95"/>
      <c r="AR263" s="183" t="s">
        <v>171</v>
      </c>
      <c r="AT263" s="183" t="s">
        <v>166</v>
      </c>
      <c r="AU263" s="183" t="s">
        <v>87</v>
      </c>
      <c r="AY263" s="87" t="s">
        <v>164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87" t="s">
        <v>85</v>
      </c>
      <c r="BK263" s="184">
        <f>ROUND(I263*H263,2)</f>
        <v>0</v>
      </c>
      <c r="BL263" s="87" t="s">
        <v>171</v>
      </c>
      <c r="BM263" s="183" t="s">
        <v>1710</v>
      </c>
    </row>
    <row r="264" spans="1:65" s="191" customFormat="1" x14ac:dyDescent="0.2">
      <c r="B264" s="192"/>
      <c r="D264" s="185" t="s">
        <v>175</v>
      </c>
      <c r="E264" s="193" t="s">
        <v>1</v>
      </c>
      <c r="F264" s="194" t="s">
        <v>1666</v>
      </c>
      <c r="H264" s="193" t="s">
        <v>1</v>
      </c>
      <c r="I264" s="228"/>
      <c r="L264" s="192"/>
      <c r="M264" s="195"/>
      <c r="N264" s="196"/>
      <c r="O264" s="196"/>
      <c r="P264" s="196"/>
      <c r="Q264" s="196"/>
      <c r="R264" s="196"/>
      <c r="S264" s="196"/>
      <c r="T264" s="197"/>
      <c r="AT264" s="193" t="s">
        <v>175</v>
      </c>
      <c r="AU264" s="193" t="s">
        <v>87</v>
      </c>
      <c r="AV264" s="191" t="s">
        <v>85</v>
      </c>
      <c r="AW264" s="191" t="s">
        <v>33</v>
      </c>
      <c r="AX264" s="191" t="s">
        <v>78</v>
      </c>
      <c r="AY264" s="193" t="s">
        <v>164</v>
      </c>
    </row>
    <row r="265" spans="1:65" s="198" customFormat="1" x14ac:dyDescent="0.2">
      <c r="B265" s="199"/>
      <c r="D265" s="185" t="s">
        <v>175</v>
      </c>
      <c r="E265" s="200" t="s">
        <v>1</v>
      </c>
      <c r="F265" s="201" t="s">
        <v>184</v>
      </c>
      <c r="H265" s="202">
        <v>3</v>
      </c>
      <c r="I265" s="229"/>
      <c r="L265" s="199"/>
      <c r="M265" s="203"/>
      <c r="N265" s="204"/>
      <c r="O265" s="204"/>
      <c r="P265" s="204"/>
      <c r="Q265" s="204"/>
      <c r="R265" s="204"/>
      <c r="S265" s="204"/>
      <c r="T265" s="205"/>
      <c r="AT265" s="200" t="s">
        <v>175</v>
      </c>
      <c r="AU265" s="200" t="s">
        <v>87</v>
      </c>
      <c r="AV265" s="198" t="s">
        <v>87</v>
      </c>
      <c r="AW265" s="198" t="s">
        <v>33</v>
      </c>
      <c r="AX265" s="198" t="s">
        <v>85</v>
      </c>
      <c r="AY265" s="200" t="s">
        <v>164</v>
      </c>
    </row>
    <row r="266" spans="1:65" s="97" customFormat="1" ht="21.75" customHeight="1" x14ac:dyDescent="0.2">
      <c r="A266" s="95"/>
      <c r="B266" s="94"/>
      <c r="C266" s="214" t="s">
        <v>408</v>
      </c>
      <c r="D266" s="214" t="s">
        <v>278</v>
      </c>
      <c r="E266" s="215" t="s">
        <v>692</v>
      </c>
      <c r="F266" s="216" t="s">
        <v>1711</v>
      </c>
      <c r="G266" s="217" t="s">
        <v>349</v>
      </c>
      <c r="H266" s="218">
        <v>3</v>
      </c>
      <c r="I266" s="74"/>
      <c r="J266" s="219">
        <f>ROUND(I266*H266,2)</f>
        <v>0</v>
      </c>
      <c r="K266" s="216" t="s">
        <v>1050</v>
      </c>
      <c r="L266" s="220"/>
      <c r="M266" s="221" t="s">
        <v>1</v>
      </c>
      <c r="N266" s="222" t="s">
        <v>43</v>
      </c>
      <c r="O266" s="181">
        <v>0</v>
      </c>
      <c r="P266" s="181">
        <f>O266*H266</f>
        <v>0</v>
      </c>
      <c r="Q266" s="181">
        <v>5.4999999999999997E-3</v>
      </c>
      <c r="R266" s="181">
        <f>Q266*H266</f>
        <v>1.6500000000000001E-2</v>
      </c>
      <c r="S266" s="181">
        <v>0</v>
      </c>
      <c r="T266" s="182">
        <f>S266*H266</f>
        <v>0</v>
      </c>
      <c r="U266" s="95"/>
      <c r="V266" s="95"/>
      <c r="W266" s="95"/>
      <c r="X266" s="95"/>
      <c r="Y266" s="95"/>
      <c r="Z266" s="95"/>
      <c r="AA266" s="95"/>
      <c r="AB266" s="95"/>
      <c r="AC266" s="95"/>
      <c r="AD266" s="95"/>
      <c r="AE266" s="95"/>
      <c r="AR266" s="183" t="s">
        <v>212</v>
      </c>
      <c r="AT266" s="183" t="s">
        <v>278</v>
      </c>
      <c r="AU266" s="183" t="s">
        <v>87</v>
      </c>
      <c r="AY266" s="87" t="s">
        <v>164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87" t="s">
        <v>85</v>
      </c>
      <c r="BK266" s="184">
        <f>ROUND(I266*H266,2)</f>
        <v>0</v>
      </c>
      <c r="BL266" s="87" t="s">
        <v>171</v>
      </c>
      <c r="BM266" s="183" t="s">
        <v>1712</v>
      </c>
    </row>
    <row r="267" spans="1:65" s="97" customFormat="1" ht="44.25" customHeight="1" x14ac:dyDescent="0.2">
      <c r="A267" s="95"/>
      <c r="B267" s="94"/>
      <c r="C267" s="173" t="s">
        <v>412</v>
      </c>
      <c r="D267" s="173" t="s">
        <v>166</v>
      </c>
      <c r="E267" s="174" t="s">
        <v>695</v>
      </c>
      <c r="F267" s="175" t="s">
        <v>696</v>
      </c>
      <c r="G267" s="176" t="s">
        <v>349</v>
      </c>
      <c r="H267" s="177">
        <v>1</v>
      </c>
      <c r="I267" s="73"/>
      <c r="J267" s="178">
        <f>ROUND(I267*H267,2)</f>
        <v>0</v>
      </c>
      <c r="K267" s="175" t="s">
        <v>170</v>
      </c>
      <c r="L267" s="94"/>
      <c r="M267" s="179" t="s">
        <v>1</v>
      </c>
      <c r="N267" s="180" t="s">
        <v>43</v>
      </c>
      <c r="O267" s="181">
        <v>0.41699999999999998</v>
      </c>
      <c r="P267" s="181">
        <f>O267*H267</f>
        <v>0.41699999999999998</v>
      </c>
      <c r="Q267" s="181">
        <v>2.1000000000000001E-4</v>
      </c>
      <c r="R267" s="181">
        <f>Q267*H267</f>
        <v>2.1000000000000001E-4</v>
      </c>
      <c r="S267" s="181">
        <v>0</v>
      </c>
      <c r="T267" s="182">
        <f>S267*H267</f>
        <v>0</v>
      </c>
      <c r="U267" s="95"/>
      <c r="V267" s="95"/>
      <c r="W267" s="95"/>
      <c r="X267" s="95"/>
      <c r="Y267" s="95"/>
      <c r="Z267" s="95"/>
      <c r="AA267" s="95"/>
      <c r="AB267" s="95"/>
      <c r="AC267" s="95"/>
      <c r="AD267" s="95"/>
      <c r="AE267" s="95"/>
      <c r="AR267" s="183" t="s">
        <v>171</v>
      </c>
      <c r="AT267" s="183" t="s">
        <v>166</v>
      </c>
      <c r="AU267" s="183" t="s">
        <v>87</v>
      </c>
      <c r="AY267" s="87" t="s">
        <v>164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87" t="s">
        <v>85</v>
      </c>
      <c r="BK267" s="184">
        <f>ROUND(I267*H267,2)</f>
        <v>0</v>
      </c>
      <c r="BL267" s="87" t="s">
        <v>171</v>
      </c>
      <c r="BM267" s="183" t="s">
        <v>1713</v>
      </c>
    </row>
    <row r="268" spans="1:65" s="191" customFormat="1" x14ac:dyDescent="0.2">
      <c r="B268" s="192"/>
      <c r="D268" s="185" t="s">
        <v>175</v>
      </c>
      <c r="E268" s="193" t="s">
        <v>1</v>
      </c>
      <c r="F268" s="194" t="s">
        <v>1714</v>
      </c>
      <c r="H268" s="193" t="s">
        <v>1</v>
      </c>
      <c r="I268" s="228"/>
      <c r="L268" s="192"/>
      <c r="M268" s="195"/>
      <c r="N268" s="196"/>
      <c r="O268" s="196"/>
      <c r="P268" s="196"/>
      <c r="Q268" s="196"/>
      <c r="R268" s="196"/>
      <c r="S268" s="196"/>
      <c r="T268" s="197"/>
      <c r="AT268" s="193" t="s">
        <v>175</v>
      </c>
      <c r="AU268" s="193" t="s">
        <v>87</v>
      </c>
      <c r="AV268" s="191" t="s">
        <v>85</v>
      </c>
      <c r="AW268" s="191" t="s">
        <v>33</v>
      </c>
      <c r="AX268" s="191" t="s">
        <v>78</v>
      </c>
      <c r="AY268" s="193" t="s">
        <v>164</v>
      </c>
    </row>
    <row r="269" spans="1:65" s="198" customFormat="1" x14ac:dyDescent="0.2">
      <c r="B269" s="199"/>
      <c r="D269" s="185" t="s">
        <v>175</v>
      </c>
      <c r="E269" s="200" t="s">
        <v>1</v>
      </c>
      <c r="F269" s="201" t="s">
        <v>85</v>
      </c>
      <c r="H269" s="202">
        <v>1</v>
      </c>
      <c r="I269" s="229"/>
      <c r="L269" s="199"/>
      <c r="M269" s="203"/>
      <c r="N269" s="204"/>
      <c r="O269" s="204"/>
      <c r="P269" s="204"/>
      <c r="Q269" s="204"/>
      <c r="R269" s="204"/>
      <c r="S269" s="204"/>
      <c r="T269" s="205"/>
      <c r="AT269" s="200" t="s">
        <v>175</v>
      </c>
      <c r="AU269" s="200" t="s">
        <v>87</v>
      </c>
      <c r="AV269" s="198" t="s">
        <v>87</v>
      </c>
      <c r="AW269" s="198" t="s">
        <v>33</v>
      </c>
      <c r="AX269" s="198" t="s">
        <v>85</v>
      </c>
      <c r="AY269" s="200" t="s">
        <v>164</v>
      </c>
    </row>
    <row r="270" spans="1:65" s="97" customFormat="1" ht="16.5" customHeight="1" x14ac:dyDescent="0.2">
      <c r="A270" s="95"/>
      <c r="B270" s="94"/>
      <c r="C270" s="214" t="s">
        <v>417</v>
      </c>
      <c r="D270" s="214" t="s">
        <v>278</v>
      </c>
      <c r="E270" s="215" t="s">
        <v>703</v>
      </c>
      <c r="F270" s="216" t="s">
        <v>704</v>
      </c>
      <c r="G270" s="217" t="s">
        <v>349</v>
      </c>
      <c r="H270" s="218">
        <v>1</v>
      </c>
      <c r="I270" s="74"/>
      <c r="J270" s="219">
        <f>ROUND(I270*H270,2)</f>
        <v>0</v>
      </c>
      <c r="K270" s="216" t="s">
        <v>1</v>
      </c>
      <c r="L270" s="220"/>
      <c r="M270" s="221" t="s">
        <v>1</v>
      </c>
      <c r="N270" s="222" t="s">
        <v>43</v>
      </c>
      <c r="O270" s="181">
        <v>0</v>
      </c>
      <c r="P270" s="181">
        <f>O270*H270</f>
        <v>0</v>
      </c>
      <c r="Q270" s="181">
        <v>6.4900000000000001E-3</v>
      </c>
      <c r="R270" s="181">
        <f>Q270*H270</f>
        <v>6.4900000000000001E-3</v>
      </c>
      <c r="S270" s="181">
        <v>0</v>
      </c>
      <c r="T270" s="182">
        <f>S270*H270</f>
        <v>0</v>
      </c>
      <c r="U270" s="95"/>
      <c r="V270" s="95"/>
      <c r="W270" s="95"/>
      <c r="X270" s="95"/>
      <c r="Y270" s="95"/>
      <c r="Z270" s="95"/>
      <c r="AA270" s="95"/>
      <c r="AB270" s="95"/>
      <c r="AC270" s="95"/>
      <c r="AD270" s="95"/>
      <c r="AE270" s="95"/>
      <c r="AR270" s="183" t="s">
        <v>212</v>
      </c>
      <c r="AT270" s="183" t="s">
        <v>278</v>
      </c>
      <c r="AU270" s="183" t="s">
        <v>87</v>
      </c>
      <c r="AY270" s="87" t="s">
        <v>164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87" t="s">
        <v>85</v>
      </c>
      <c r="BK270" s="184">
        <f>ROUND(I270*H270,2)</f>
        <v>0</v>
      </c>
      <c r="BL270" s="87" t="s">
        <v>171</v>
      </c>
      <c r="BM270" s="183" t="s">
        <v>1715</v>
      </c>
    </row>
    <row r="271" spans="1:65" s="97" customFormat="1" ht="44.25" customHeight="1" x14ac:dyDescent="0.2">
      <c r="A271" s="95"/>
      <c r="B271" s="94"/>
      <c r="C271" s="173" t="s">
        <v>425</v>
      </c>
      <c r="D271" s="173" t="s">
        <v>166</v>
      </c>
      <c r="E271" s="174" t="s">
        <v>706</v>
      </c>
      <c r="F271" s="175" t="s">
        <v>707</v>
      </c>
      <c r="G271" s="176" t="s">
        <v>349</v>
      </c>
      <c r="H271" s="177">
        <v>8</v>
      </c>
      <c r="I271" s="73"/>
      <c r="J271" s="178">
        <f>ROUND(I271*H271,2)</f>
        <v>0</v>
      </c>
      <c r="K271" s="175" t="s">
        <v>170</v>
      </c>
      <c r="L271" s="94"/>
      <c r="M271" s="179" t="s">
        <v>1</v>
      </c>
      <c r="N271" s="180" t="s">
        <v>43</v>
      </c>
      <c r="O271" s="181">
        <v>0.625</v>
      </c>
      <c r="P271" s="181">
        <f>O271*H271</f>
        <v>5</v>
      </c>
      <c r="Q271" s="181">
        <v>1E-4</v>
      </c>
      <c r="R271" s="181">
        <f>Q271*H271</f>
        <v>8.0000000000000004E-4</v>
      </c>
      <c r="S271" s="181">
        <v>0</v>
      </c>
      <c r="T271" s="182">
        <f>S271*H271</f>
        <v>0</v>
      </c>
      <c r="U271" s="95"/>
      <c r="V271" s="95"/>
      <c r="W271" s="95"/>
      <c r="X271" s="95"/>
      <c r="Y271" s="95"/>
      <c r="Z271" s="95"/>
      <c r="AA271" s="95"/>
      <c r="AB271" s="95"/>
      <c r="AC271" s="95"/>
      <c r="AD271" s="95"/>
      <c r="AE271" s="95"/>
      <c r="AR271" s="183" t="s">
        <v>171</v>
      </c>
      <c r="AT271" s="183" t="s">
        <v>166</v>
      </c>
      <c r="AU271" s="183" t="s">
        <v>87</v>
      </c>
      <c r="AY271" s="87" t="s">
        <v>164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87" t="s">
        <v>85</v>
      </c>
      <c r="BK271" s="184">
        <f>ROUND(I271*H271,2)</f>
        <v>0</v>
      </c>
      <c r="BL271" s="87" t="s">
        <v>171</v>
      </c>
      <c r="BM271" s="183" t="s">
        <v>1716</v>
      </c>
    </row>
    <row r="272" spans="1:65" s="191" customFormat="1" x14ac:dyDescent="0.2">
      <c r="B272" s="192"/>
      <c r="D272" s="185" t="s">
        <v>175</v>
      </c>
      <c r="E272" s="193" t="s">
        <v>1</v>
      </c>
      <c r="F272" s="194" t="s">
        <v>1666</v>
      </c>
      <c r="H272" s="193" t="s">
        <v>1</v>
      </c>
      <c r="I272" s="228"/>
      <c r="L272" s="192"/>
      <c r="M272" s="195"/>
      <c r="N272" s="196"/>
      <c r="O272" s="196"/>
      <c r="P272" s="196"/>
      <c r="Q272" s="196"/>
      <c r="R272" s="196"/>
      <c r="S272" s="196"/>
      <c r="T272" s="197"/>
      <c r="AT272" s="193" t="s">
        <v>175</v>
      </c>
      <c r="AU272" s="193" t="s">
        <v>87</v>
      </c>
      <c r="AV272" s="191" t="s">
        <v>85</v>
      </c>
      <c r="AW272" s="191" t="s">
        <v>33</v>
      </c>
      <c r="AX272" s="191" t="s">
        <v>78</v>
      </c>
      <c r="AY272" s="193" t="s">
        <v>164</v>
      </c>
    </row>
    <row r="273" spans="1:65" s="198" customFormat="1" x14ac:dyDescent="0.2">
      <c r="B273" s="199"/>
      <c r="D273" s="185" t="s">
        <v>175</v>
      </c>
      <c r="E273" s="200" t="s">
        <v>1</v>
      </c>
      <c r="F273" s="201" t="s">
        <v>212</v>
      </c>
      <c r="H273" s="202">
        <v>8</v>
      </c>
      <c r="I273" s="229"/>
      <c r="L273" s="199"/>
      <c r="M273" s="203"/>
      <c r="N273" s="204"/>
      <c r="O273" s="204"/>
      <c r="P273" s="204"/>
      <c r="Q273" s="204"/>
      <c r="R273" s="204"/>
      <c r="S273" s="204"/>
      <c r="T273" s="205"/>
      <c r="AT273" s="200" t="s">
        <v>175</v>
      </c>
      <c r="AU273" s="200" t="s">
        <v>87</v>
      </c>
      <c r="AV273" s="198" t="s">
        <v>87</v>
      </c>
      <c r="AW273" s="198" t="s">
        <v>33</v>
      </c>
      <c r="AX273" s="198" t="s">
        <v>85</v>
      </c>
      <c r="AY273" s="200" t="s">
        <v>164</v>
      </c>
    </row>
    <row r="274" spans="1:65" s="97" customFormat="1" ht="21.75" customHeight="1" x14ac:dyDescent="0.2">
      <c r="A274" s="95"/>
      <c r="B274" s="94"/>
      <c r="C274" s="214" t="s">
        <v>430</v>
      </c>
      <c r="D274" s="214" t="s">
        <v>278</v>
      </c>
      <c r="E274" s="215" t="s">
        <v>709</v>
      </c>
      <c r="F274" s="216" t="s">
        <v>710</v>
      </c>
      <c r="G274" s="217" t="s">
        <v>349</v>
      </c>
      <c r="H274" s="218">
        <v>8</v>
      </c>
      <c r="I274" s="74"/>
      <c r="J274" s="219">
        <f>ROUND(I274*H274,2)</f>
        <v>0</v>
      </c>
      <c r="K274" s="216" t="s">
        <v>170</v>
      </c>
      <c r="L274" s="220"/>
      <c r="M274" s="221" t="s">
        <v>1</v>
      </c>
      <c r="N274" s="222" t="s">
        <v>43</v>
      </c>
      <c r="O274" s="181">
        <v>0</v>
      </c>
      <c r="P274" s="181">
        <f>O274*H274</f>
        <v>0</v>
      </c>
      <c r="Q274" s="181">
        <v>6.7000000000000002E-3</v>
      </c>
      <c r="R274" s="181">
        <f>Q274*H274</f>
        <v>5.3600000000000002E-2</v>
      </c>
      <c r="S274" s="181">
        <v>0</v>
      </c>
      <c r="T274" s="182">
        <f>S274*H274</f>
        <v>0</v>
      </c>
      <c r="U274" s="95"/>
      <c r="V274" s="95"/>
      <c r="W274" s="95"/>
      <c r="X274" s="95"/>
      <c r="Y274" s="95"/>
      <c r="Z274" s="95"/>
      <c r="AA274" s="95"/>
      <c r="AB274" s="95"/>
      <c r="AC274" s="95"/>
      <c r="AD274" s="95"/>
      <c r="AE274" s="95"/>
      <c r="AR274" s="183" t="s">
        <v>212</v>
      </c>
      <c r="AT274" s="183" t="s">
        <v>278</v>
      </c>
      <c r="AU274" s="183" t="s">
        <v>87</v>
      </c>
      <c r="AY274" s="87" t="s">
        <v>164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87" t="s">
        <v>85</v>
      </c>
      <c r="BK274" s="184">
        <f>ROUND(I274*H274,2)</f>
        <v>0</v>
      </c>
      <c r="BL274" s="87" t="s">
        <v>171</v>
      </c>
      <c r="BM274" s="183" t="s">
        <v>1717</v>
      </c>
    </row>
    <row r="275" spans="1:65" s="97" customFormat="1" ht="33" customHeight="1" x14ac:dyDescent="0.2">
      <c r="A275" s="95"/>
      <c r="B275" s="94"/>
      <c r="C275" s="173" t="s">
        <v>434</v>
      </c>
      <c r="D275" s="173" t="s">
        <v>166</v>
      </c>
      <c r="E275" s="174" t="s">
        <v>712</v>
      </c>
      <c r="F275" s="175" t="s">
        <v>713</v>
      </c>
      <c r="G275" s="176" t="s">
        <v>349</v>
      </c>
      <c r="H275" s="177">
        <v>11</v>
      </c>
      <c r="I275" s="73"/>
      <c r="J275" s="178">
        <f>ROUND(I275*H275,2)</f>
        <v>0</v>
      </c>
      <c r="K275" s="175" t="s">
        <v>170</v>
      </c>
      <c r="L275" s="94"/>
      <c r="M275" s="179" t="s">
        <v>1</v>
      </c>
      <c r="N275" s="180" t="s">
        <v>43</v>
      </c>
      <c r="O275" s="181">
        <v>0.85599999999999998</v>
      </c>
      <c r="P275" s="181">
        <f>O275*H275</f>
        <v>9.4160000000000004</v>
      </c>
      <c r="Q275" s="181">
        <v>1.67E-3</v>
      </c>
      <c r="R275" s="181">
        <f>Q275*H275</f>
        <v>1.8370000000000001E-2</v>
      </c>
      <c r="S275" s="181">
        <v>0</v>
      </c>
      <c r="T275" s="182">
        <f>S275*H275</f>
        <v>0</v>
      </c>
      <c r="U275" s="95"/>
      <c r="V275" s="95"/>
      <c r="W275" s="95"/>
      <c r="X275" s="95"/>
      <c r="Y275" s="95"/>
      <c r="Z275" s="95"/>
      <c r="AA275" s="95"/>
      <c r="AB275" s="95"/>
      <c r="AC275" s="95"/>
      <c r="AD275" s="95"/>
      <c r="AE275" s="95"/>
      <c r="AR275" s="183" t="s">
        <v>171</v>
      </c>
      <c r="AT275" s="183" t="s">
        <v>166</v>
      </c>
      <c r="AU275" s="183" t="s">
        <v>87</v>
      </c>
      <c r="AY275" s="87" t="s">
        <v>164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87" t="s">
        <v>85</v>
      </c>
      <c r="BK275" s="184">
        <f>ROUND(I275*H275,2)</f>
        <v>0</v>
      </c>
      <c r="BL275" s="87" t="s">
        <v>171</v>
      </c>
      <c r="BM275" s="183" t="s">
        <v>1718</v>
      </c>
    </row>
    <row r="276" spans="1:65" s="191" customFormat="1" x14ac:dyDescent="0.2">
      <c r="B276" s="192"/>
      <c r="D276" s="185" t="s">
        <v>175</v>
      </c>
      <c r="E276" s="193" t="s">
        <v>1</v>
      </c>
      <c r="F276" s="194" t="s">
        <v>1714</v>
      </c>
      <c r="H276" s="193" t="s">
        <v>1</v>
      </c>
      <c r="I276" s="228"/>
      <c r="L276" s="192"/>
      <c r="M276" s="195"/>
      <c r="N276" s="196"/>
      <c r="O276" s="196"/>
      <c r="P276" s="196"/>
      <c r="Q276" s="196"/>
      <c r="R276" s="196"/>
      <c r="S276" s="196"/>
      <c r="T276" s="197"/>
      <c r="AT276" s="193" t="s">
        <v>175</v>
      </c>
      <c r="AU276" s="193" t="s">
        <v>87</v>
      </c>
      <c r="AV276" s="191" t="s">
        <v>85</v>
      </c>
      <c r="AW276" s="191" t="s">
        <v>33</v>
      </c>
      <c r="AX276" s="191" t="s">
        <v>78</v>
      </c>
      <c r="AY276" s="193" t="s">
        <v>164</v>
      </c>
    </row>
    <row r="277" spans="1:65" s="198" customFormat="1" x14ac:dyDescent="0.2">
      <c r="B277" s="199"/>
      <c r="D277" s="185" t="s">
        <v>175</v>
      </c>
      <c r="E277" s="200" t="s">
        <v>1</v>
      </c>
      <c r="F277" s="201" t="s">
        <v>1719</v>
      </c>
      <c r="H277" s="202">
        <v>11</v>
      </c>
      <c r="I277" s="229"/>
      <c r="L277" s="199"/>
      <c r="M277" s="203"/>
      <c r="N277" s="204"/>
      <c r="O277" s="204"/>
      <c r="P277" s="204"/>
      <c r="Q277" s="204"/>
      <c r="R277" s="204"/>
      <c r="S277" s="204"/>
      <c r="T277" s="205"/>
      <c r="AT277" s="200" t="s">
        <v>175</v>
      </c>
      <c r="AU277" s="200" t="s">
        <v>87</v>
      </c>
      <c r="AV277" s="198" t="s">
        <v>87</v>
      </c>
      <c r="AW277" s="198" t="s">
        <v>33</v>
      </c>
      <c r="AX277" s="198" t="s">
        <v>85</v>
      </c>
      <c r="AY277" s="200" t="s">
        <v>164</v>
      </c>
    </row>
    <row r="278" spans="1:65" s="97" customFormat="1" ht="16.5" customHeight="1" x14ac:dyDescent="0.2">
      <c r="A278" s="95"/>
      <c r="B278" s="94"/>
      <c r="C278" s="214" t="s">
        <v>439</v>
      </c>
      <c r="D278" s="214" t="s">
        <v>278</v>
      </c>
      <c r="E278" s="215" t="s">
        <v>1720</v>
      </c>
      <c r="F278" s="216" t="s">
        <v>1721</v>
      </c>
      <c r="G278" s="217" t="s">
        <v>349</v>
      </c>
      <c r="H278" s="218">
        <v>1</v>
      </c>
      <c r="I278" s="74"/>
      <c r="J278" s="219">
        <f t="shared" ref="J278:J284" si="0">ROUND(I278*H278,2)</f>
        <v>0</v>
      </c>
      <c r="K278" s="216" t="s">
        <v>1</v>
      </c>
      <c r="L278" s="220"/>
      <c r="M278" s="221" t="s">
        <v>1</v>
      </c>
      <c r="N278" s="222" t="s">
        <v>43</v>
      </c>
      <c r="O278" s="181">
        <v>0</v>
      </c>
      <c r="P278" s="181">
        <f t="shared" ref="P278:P284" si="1">O278*H278</f>
        <v>0</v>
      </c>
      <c r="Q278" s="181">
        <v>9.4999999999999998E-3</v>
      </c>
      <c r="R278" s="181">
        <f t="shared" ref="R278:R284" si="2">Q278*H278</f>
        <v>9.4999999999999998E-3</v>
      </c>
      <c r="S278" s="181">
        <v>0</v>
      </c>
      <c r="T278" s="182">
        <f t="shared" ref="T278:T284" si="3">S278*H278</f>
        <v>0</v>
      </c>
      <c r="U278" s="95"/>
      <c r="V278" s="95"/>
      <c r="W278" s="95"/>
      <c r="X278" s="95"/>
      <c r="Y278" s="95"/>
      <c r="Z278" s="95"/>
      <c r="AA278" s="95"/>
      <c r="AB278" s="95"/>
      <c r="AC278" s="95"/>
      <c r="AD278" s="95"/>
      <c r="AE278" s="95"/>
      <c r="AR278" s="183" t="s">
        <v>212</v>
      </c>
      <c r="AT278" s="183" t="s">
        <v>278</v>
      </c>
      <c r="AU278" s="183" t="s">
        <v>87</v>
      </c>
      <c r="AY278" s="87" t="s">
        <v>164</v>
      </c>
      <c r="BE278" s="184">
        <f t="shared" ref="BE278:BE284" si="4">IF(N278="základní",J278,0)</f>
        <v>0</v>
      </c>
      <c r="BF278" s="184">
        <f t="shared" ref="BF278:BF284" si="5">IF(N278="snížená",J278,0)</f>
        <v>0</v>
      </c>
      <c r="BG278" s="184">
        <f t="shared" ref="BG278:BG284" si="6">IF(N278="zákl. přenesená",J278,0)</f>
        <v>0</v>
      </c>
      <c r="BH278" s="184">
        <f t="shared" ref="BH278:BH284" si="7">IF(N278="sníž. přenesená",J278,0)</f>
        <v>0</v>
      </c>
      <c r="BI278" s="184">
        <f t="shared" ref="BI278:BI284" si="8">IF(N278="nulová",J278,0)</f>
        <v>0</v>
      </c>
      <c r="BJ278" s="87" t="s">
        <v>85</v>
      </c>
      <c r="BK278" s="184">
        <f t="shared" ref="BK278:BK284" si="9">ROUND(I278*H278,2)</f>
        <v>0</v>
      </c>
      <c r="BL278" s="87" t="s">
        <v>171</v>
      </c>
      <c r="BM278" s="183" t="s">
        <v>1722</v>
      </c>
    </row>
    <row r="279" spans="1:65" s="97" customFormat="1" ht="16.5" customHeight="1" x14ac:dyDescent="0.2">
      <c r="A279" s="95"/>
      <c r="B279" s="94"/>
      <c r="C279" s="214" t="s">
        <v>443</v>
      </c>
      <c r="D279" s="214" t="s">
        <v>278</v>
      </c>
      <c r="E279" s="215" t="s">
        <v>1723</v>
      </c>
      <c r="F279" s="216" t="s">
        <v>1724</v>
      </c>
      <c r="G279" s="217" t="s">
        <v>349</v>
      </c>
      <c r="H279" s="218">
        <v>1</v>
      </c>
      <c r="I279" s="74"/>
      <c r="J279" s="219">
        <f t="shared" si="0"/>
        <v>0</v>
      </c>
      <c r="K279" s="216" t="s">
        <v>1</v>
      </c>
      <c r="L279" s="220"/>
      <c r="M279" s="221" t="s">
        <v>1</v>
      </c>
      <c r="N279" s="222" t="s">
        <v>43</v>
      </c>
      <c r="O279" s="181">
        <v>0</v>
      </c>
      <c r="P279" s="181">
        <f t="shared" si="1"/>
        <v>0</v>
      </c>
      <c r="Q279" s="181">
        <v>1.4999999999999999E-2</v>
      </c>
      <c r="R279" s="181">
        <f t="shared" si="2"/>
        <v>1.4999999999999999E-2</v>
      </c>
      <c r="S279" s="181">
        <v>0</v>
      </c>
      <c r="T279" s="182">
        <f t="shared" si="3"/>
        <v>0</v>
      </c>
      <c r="U279" s="95"/>
      <c r="V279" s="95"/>
      <c r="W279" s="95"/>
      <c r="X279" s="95"/>
      <c r="Y279" s="95"/>
      <c r="Z279" s="95"/>
      <c r="AA279" s="95"/>
      <c r="AB279" s="95"/>
      <c r="AC279" s="95"/>
      <c r="AD279" s="95"/>
      <c r="AE279" s="95"/>
      <c r="AR279" s="183" t="s">
        <v>212</v>
      </c>
      <c r="AT279" s="183" t="s">
        <v>278</v>
      </c>
      <c r="AU279" s="183" t="s">
        <v>87</v>
      </c>
      <c r="AY279" s="87" t="s">
        <v>164</v>
      </c>
      <c r="BE279" s="184">
        <f t="shared" si="4"/>
        <v>0</v>
      </c>
      <c r="BF279" s="184">
        <f t="shared" si="5"/>
        <v>0</v>
      </c>
      <c r="BG279" s="184">
        <f t="shared" si="6"/>
        <v>0</v>
      </c>
      <c r="BH279" s="184">
        <f t="shared" si="7"/>
        <v>0</v>
      </c>
      <c r="BI279" s="184">
        <f t="shared" si="8"/>
        <v>0</v>
      </c>
      <c r="BJ279" s="87" t="s">
        <v>85</v>
      </c>
      <c r="BK279" s="184">
        <f t="shared" si="9"/>
        <v>0</v>
      </c>
      <c r="BL279" s="87" t="s">
        <v>171</v>
      </c>
      <c r="BM279" s="183" t="s">
        <v>1725</v>
      </c>
    </row>
    <row r="280" spans="1:65" s="97" customFormat="1" ht="16.5" customHeight="1" x14ac:dyDescent="0.2">
      <c r="A280" s="95"/>
      <c r="B280" s="94"/>
      <c r="C280" s="214" t="s">
        <v>447</v>
      </c>
      <c r="D280" s="214" t="s">
        <v>278</v>
      </c>
      <c r="E280" s="215" t="s">
        <v>1726</v>
      </c>
      <c r="F280" s="216" t="s">
        <v>1727</v>
      </c>
      <c r="G280" s="217" t="s">
        <v>349</v>
      </c>
      <c r="H280" s="218">
        <v>4</v>
      </c>
      <c r="I280" s="74"/>
      <c r="J280" s="219">
        <f t="shared" si="0"/>
        <v>0</v>
      </c>
      <c r="K280" s="216" t="s">
        <v>1</v>
      </c>
      <c r="L280" s="220"/>
      <c r="M280" s="221" t="s">
        <v>1</v>
      </c>
      <c r="N280" s="222" t="s">
        <v>43</v>
      </c>
      <c r="O280" s="181">
        <v>0</v>
      </c>
      <c r="P280" s="181">
        <f t="shared" si="1"/>
        <v>0</v>
      </c>
      <c r="Q280" s="181">
        <v>2.7E-2</v>
      </c>
      <c r="R280" s="181">
        <f t="shared" si="2"/>
        <v>0.108</v>
      </c>
      <c r="S280" s="181">
        <v>0</v>
      </c>
      <c r="T280" s="182">
        <f t="shared" si="3"/>
        <v>0</v>
      </c>
      <c r="U280" s="95"/>
      <c r="V280" s="95"/>
      <c r="W280" s="95"/>
      <c r="X280" s="95"/>
      <c r="Y280" s="95"/>
      <c r="Z280" s="95"/>
      <c r="AA280" s="95"/>
      <c r="AB280" s="95"/>
      <c r="AC280" s="95"/>
      <c r="AD280" s="95"/>
      <c r="AE280" s="95"/>
      <c r="AR280" s="183" t="s">
        <v>212</v>
      </c>
      <c r="AT280" s="183" t="s">
        <v>278</v>
      </c>
      <c r="AU280" s="183" t="s">
        <v>87</v>
      </c>
      <c r="AY280" s="87" t="s">
        <v>164</v>
      </c>
      <c r="BE280" s="184">
        <f t="shared" si="4"/>
        <v>0</v>
      </c>
      <c r="BF280" s="184">
        <f t="shared" si="5"/>
        <v>0</v>
      </c>
      <c r="BG280" s="184">
        <f t="shared" si="6"/>
        <v>0</v>
      </c>
      <c r="BH280" s="184">
        <f t="shared" si="7"/>
        <v>0</v>
      </c>
      <c r="BI280" s="184">
        <f t="shared" si="8"/>
        <v>0</v>
      </c>
      <c r="BJ280" s="87" t="s">
        <v>85</v>
      </c>
      <c r="BK280" s="184">
        <f t="shared" si="9"/>
        <v>0</v>
      </c>
      <c r="BL280" s="87" t="s">
        <v>171</v>
      </c>
      <c r="BM280" s="183" t="s">
        <v>1728</v>
      </c>
    </row>
    <row r="281" spans="1:65" s="97" customFormat="1" ht="16.5" customHeight="1" x14ac:dyDescent="0.2">
      <c r="A281" s="95"/>
      <c r="B281" s="94"/>
      <c r="C281" s="214" t="s">
        <v>451</v>
      </c>
      <c r="D281" s="214" t="s">
        <v>278</v>
      </c>
      <c r="E281" s="215" t="s">
        <v>1729</v>
      </c>
      <c r="F281" s="216" t="s">
        <v>1730</v>
      </c>
      <c r="G281" s="217" t="s">
        <v>349</v>
      </c>
      <c r="H281" s="218">
        <v>2</v>
      </c>
      <c r="I281" s="74"/>
      <c r="J281" s="219">
        <f t="shared" si="0"/>
        <v>0</v>
      </c>
      <c r="K281" s="216" t="s">
        <v>1</v>
      </c>
      <c r="L281" s="220"/>
      <c r="M281" s="221" t="s">
        <v>1</v>
      </c>
      <c r="N281" s="222" t="s">
        <v>43</v>
      </c>
      <c r="O281" s="181">
        <v>0</v>
      </c>
      <c r="P281" s="181">
        <f t="shared" si="1"/>
        <v>0</v>
      </c>
      <c r="Q281" s="181">
        <v>5.1999999999999998E-3</v>
      </c>
      <c r="R281" s="181">
        <f t="shared" si="2"/>
        <v>1.04E-2</v>
      </c>
      <c r="S281" s="181">
        <v>0</v>
      </c>
      <c r="T281" s="182">
        <f t="shared" si="3"/>
        <v>0</v>
      </c>
      <c r="U281" s="95"/>
      <c r="V281" s="95"/>
      <c r="W281" s="95"/>
      <c r="X281" s="95"/>
      <c r="Y281" s="95"/>
      <c r="Z281" s="95"/>
      <c r="AA281" s="95"/>
      <c r="AB281" s="95"/>
      <c r="AC281" s="95"/>
      <c r="AD281" s="95"/>
      <c r="AE281" s="95"/>
      <c r="AR281" s="183" t="s">
        <v>212</v>
      </c>
      <c r="AT281" s="183" t="s">
        <v>278</v>
      </c>
      <c r="AU281" s="183" t="s">
        <v>87</v>
      </c>
      <c r="AY281" s="87" t="s">
        <v>164</v>
      </c>
      <c r="BE281" s="184">
        <f t="shared" si="4"/>
        <v>0</v>
      </c>
      <c r="BF281" s="184">
        <f t="shared" si="5"/>
        <v>0</v>
      </c>
      <c r="BG281" s="184">
        <f t="shared" si="6"/>
        <v>0</v>
      </c>
      <c r="BH281" s="184">
        <f t="shared" si="7"/>
        <v>0</v>
      </c>
      <c r="BI281" s="184">
        <f t="shared" si="8"/>
        <v>0</v>
      </c>
      <c r="BJ281" s="87" t="s">
        <v>85</v>
      </c>
      <c r="BK281" s="184">
        <f t="shared" si="9"/>
        <v>0</v>
      </c>
      <c r="BL281" s="87" t="s">
        <v>171</v>
      </c>
      <c r="BM281" s="183" t="s">
        <v>1731</v>
      </c>
    </row>
    <row r="282" spans="1:65" s="97" customFormat="1" ht="16.5" customHeight="1" x14ac:dyDescent="0.2">
      <c r="A282" s="95"/>
      <c r="B282" s="94"/>
      <c r="C282" s="214" t="s">
        <v>456</v>
      </c>
      <c r="D282" s="214" t="s">
        <v>278</v>
      </c>
      <c r="E282" s="215" t="s">
        <v>1732</v>
      </c>
      <c r="F282" s="216" t="s">
        <v>1733</v>
      </c>
      <c r="G282" s="217" t="s">
        <v>349</v>
      </c>
      <c r="H282" s="218">
        <v>1</v>
      </c>
      <c r="I282" s="74"/>
      <c r="J282" s="219">
        <f t="shared" si="0"/>
        <v>0</v>
      </c>
      <c r="K282" s="216" t="s">
        <v>1</v>
      </c>
      <c r="L282" s="220"/>
      <c r="M282" s="221" t="s">
        <v>1</v>
      </c>
      <c r="N282" s="222" t="s">
        <v>43</v>
      </c>
      <c r="O282" s="181">
        <v>0</v>
      </c>
      <c r="P282" s="181">
        <f t="shared" si="1"/>
        <v>0</v>
      </c>
      <c r="Q282" s="181">
        <v>6.8999999999999999E-3</v>
      </c>
      <c r="R282" s="181">
        <f t="shared" si="2"/>
        <v>6.8999999999999999E-3</v>
      </c>
      <c r="S282" s="181">
        <v>0</v>
      </c>
      <c r="T282" s="182">
        <f t="shared" si="3"/>
        <v>0</v>
      </c>
      <c r="U282" s="95"/>
      <c r="V282" s="95"/>
      <c r="W282" s="95"/>
      <c r="X282" s="95"/>
      <c r="Y282" s="95"/>
      <c r="Z282" s="95"/>
      <c r="AA282" s="95"/>
      <c r="AB282" s="95"/>
      <c r="AC282" s="95"/>
      <c r="AD282" s="95"/>
      <c r="AE282" s="95"/>
      <c r="AR282" s="183" t="s">
        <v>212</v>
      </c>
      <c r="AT282" s="183" t="s">
        <v>278</v>
      </c>
      <c r="AU282" s="183" t="s">
        <v>87</v>
      </c>
      <c r="AY282" s="87" t="s">
        <v>164</v>
      </c>
      <c r="BE282" s="184">
        <f t="shared" si="4"/>
        <v>0</v>
      </c>
      <c r="BF282" s="184">
        <f t="shared" si="5"/>
        <v>0</v>
      </c>
      <c r="BG282" s="184">
        <f t="shared" si="6"/>
        <v>0</v>
      </c>
      <c r="BH282" s="184">
        <f t="shared" si="7"/>
        <v>0</v>
      </c>
      <c r="BI282" s="184">
        <f t="shared" si="8"/>
        <v>0</v>
      </c>
      <c r="BJ282" s="87" t="s">
        <v>85</v>
      </c>
      <c r="BK282" s="184">
        <f t="shared" si="9"/>
        <v>0</v>
      </c>
      <c r="BL282" s="87" t="s">
        <v>171</v>
      </c>
      <c r="BM282" s="183" t="s">
        <v>1734</v>
      </c>
    </row>
    <row r="283" spans="1:65" s="97" customFormat="1" ht="16.5" customHeight="1" x14ac:dyDescent="0.2">
      <c r="A283" s="95"/>
      <c r="B283" s="94"/>
      <c r="C283" s="214" t="s">
        <v>460</v>
      </c>
      <c r="D283" s="214" t="s">
        <v>278</v>
      </c>
      <c r="E283" s="215" t="s">
        <v>1735</v>
      </c>
      <c r="F283" s="216" t="s">
        <v>1736</v>
      </c>
      <c r="G283" s="217" t="s">
        <v>349</v>
      </c>
      <c r="H283" s="218">
        <v>2</v>
      </c>
      <c r="I283" s="74"/>
      <c r="J283" s="219">
        <f t="shared" si="0"/>
        <v>0</v>
      </c>
      <c r="K283" s="216" t="s">
        <v>1</v>
      </c>
      <c r="L283" s="220"/>
      <c r="M283" s="221" t="s">
        <v>1</v>
      </c>
      <c r="N283" s="222" t="s">
        <v>43</v>
      </c>
      <c r="O283" s="181">
        <v>0</v>
      </c>
      <c r="P283" s="181">
        <f t="shared" si="1"/>
        <v>0</v>
      </c>
      <c r="Q283" s="181">
        <v>3.8E-3</v>
      </c>
      <c r="R283" s="181">
        <f t="shared" si="2"/>
        <v>7.6E-3</v>
      </c>
      <c r="S283" s="181">
        <v>0</v>
      </c>
      <c r="T283" s="182">
        <f t="shared" si="3"/>
        <v>0</v>
      </c>
      <c r="U283" s="95"/>
      <c r="V283" s="95"/>
      <c r="W283" s="95"/>
      <c r="X283" s="95"/>
      <c r="Y283" s="95"/>
      <c r="Z283" s="95"/>
      <c r="AA283" s="95"/>
      <c r="AB283" s="95"/>
      <c r="AC283" s="95"/>
      <c r="AD283" s="95"/>
      <c r="AE283" s="95"/>
      <c r="AR283" s="183" t="s">
        <v>212</v>
      </c>
      <c r="AT283" s="183" t="s">
        <v>278</v>
      </c>
      <c r="AU283" s="183" t="s">
        <v>87</v>
      </c>
      <c r="AY283" s="87" t="s">
        <v>164</v>
      </c>
      <c r="BE283" s="184">
        <f t="shared" si="4"/>
        <v>0</v>
      </c>
      <c r="BF283" s="184">
        <f t="shared" si="5"/>
        <v>0</v>
      </c>
      <c r="BG283" s="184">
        <f t="shared" si="6"/>
        <v>0</v>
      </c>
      <c r="BH283" s="184">
        <f t="shared" si="7"/>
        <v>0</v>
      </c>
      <c r="BI283" s="184">
        <f t="shared" si="8"/>
        <v>0</v>
      </c>
      <c r="BJ283" s="87" t="s">
        <v>85</v>
      </c>
      <c r="BK283" s="184">
        <f t="shared" si="9"/>
        <v>0</v>
      </c>
      <c r="BL283" s="87" t="s">
        <v>171</v>
      </c>
      <c r="BM283" s="183" t="s">
        <v>1737</v>
      </c>
    </row>
    <row r="284" spans="1:65" s="97" customFormat="1" ht="33" customHeight="1" x14ac:dyDescent="0.2">
      <c r="A284" s="95"/>
      <c r="B284" s="94"/>
      <c r="C284" s="173" t="s">
        <v>465</v>
      </c>
      <c r="D284" s="173" t="s">
        <v>166</v>
      </c>
      <c r="E284" s="174" t="s">
        <v>718</v>
      </c>
      <c r="F284" s="175" t="s">
        <v>719</v>
      </c>
      <c r="G284" s="176" t="s">
        <v>349</v>
      </c>
      <c r="H284" s="177">
        <v>6</v>
      </c>
      <c r="I284" s="73"/>
      <c r="J284" s="178">
        <f t="shared" si="0"/>
        <v>0</v>
      </c>
      <c r="K284" s="175" t="s">
        <v>170</v>
      </c>
      <c r="L284" s="94"/>
      <c r="M284" s="179" t="s">
        <v>1</v>
      </c>
      <c r="N284" s="180" t="s">
        <v>43</v>
      </c>
      <c r="O284" s="181">
        <v>1.24</v>
      </c>
      <c r="P284" s="181">
        <f t="shared" si="1"/>
        <v>7.4399999999999995</v>
      </c>
      <c r="Q284" s="181">
        <v>1.7099999999999999E-3</v>
      </c>
      <c r="R284" s="181">
        <f t="shared" si="2"/>
        <v>1.026E-2</v>
      </c>
      <c r="S284" s="181">
        <v>0</v>
      </c>
      <c r="T284" s="182">
        <f t="shared" si="3"/>
        <v>0</v>
      </c>
      <c r="U284" s="95"/>
      <c r="V284" s="95"/>
      <c r="W284" s="95"/>
      <c r="X284" s="95"/>
      <c r="Y284" s="95"/>
      <c r="Z284" s="95"/>
      <c r="AA284" s="95"/>
      <c r="AB284" s="95"/>
      <c r="AC284" s="95"/>
      <c r="AD284" s="95"/>
      <c r="AE284" s="95"/>
      <c r="AR284" s="183" t="s">
        <v>171</v>
      </c>
      <c r="AT284" s="183" t="s">
        <v>166</v>
      </c>
      <c r="AU284" s="183" t="s">
        <v>87</v>
      </c>
      <c r="AY284" s="87" t="s">
        <v>164</v>
      </c>
      <c r="BE284" s="184">
        <f t="shared" si="4"/>
        <v>0</v>
      </c>
      <c r="BF284" s="184">
        <f t="shared" si="5"/>
        <v>0</v>
      </c>
      <c r="BG284" s="184">
        <f t="shared" si="6"/>
        <v>0</v>
      </c>
      <c r="BH284" s="184">
        <f t="shared" si="7"/>
        <v>0</v>
      </c>
      <c r="BI284" s="184">
        <f t="shared" si="8"/>
        <v>0</v>
      </c>
      <c r="BJ284" s="87" t="s">
        <v>85</v>
      </c>
      <c r="BK284" s="184">
        <f t="shared" si="9"/>
        <v>0</v>
      </c>
      <c r="BL284" s="87" t="s">
        <v>171</v>
      </c>
      <c r="BM284" s="183" t="s">
        <v>1738</v>
      </c>
    </row>
    <row r="285" spans="1:65" s="198" customFormat="1" x14ac:dyDescent="0.2">
      <c r="B285" s="199"/>
      <c r="D285" s="185" t="s">
        <v>175</v>
      </c>
      <c r="E285" s="200" t="s">
        <v>1</v>
      </c>
      <c r="F285" s="201" t="s">
        <v>1739</v>
      </c>
      <c r="H285" s="202">
        <v>6</v>
      </c>
      <c r="I285" s="229"/>
      <c r="L285" s="199"/>
      <c r="M285" s="203"/>
      <c r="N285" s="204"/>
      <c r="O285" s="204"/>
      <c r="P285" s="204"/>
      <c r="Q285" s="204"/>
      <c r="R285" s="204"/>
      <c r="S285" s="204"/>
      <c r="T285" s="205"/>
      <c r="AT285" s="200" t="s">
        <v>175</v>
      </c>
      <c r="AU285" s="200" t="s">
        <v>87</v>
      </c>
      <c r="AV285" s="198" t="s">
        <v>87</v>
      </c>
      <c r="AW285" s="198" t="s">
        <v>33</v>
      </c>
      <c r="AX285" s="198" t="s">
        <v>85</v>
      </c>
      <c r="AY285" s="200" t="s">
        <v>164</v>
      </c>
    </row>
    <row r="286" spans="1:65" s="97" customFormat="1" ht="16.5" customHeight="1" x14ac:dyDescent="0.2">
      <c r="A286" s="95"/>
      <c r="B286" s="94"/>
      <c r="C286" s="214" t="s">
        <v>469</v>
      </c>
      <c r="D286" s="214" t="s">
        <v>278</v>
      </c>
      <c r="E286" s="215" t="s">
        <v>1740</v>
      </c>
      <c r="F286" s="216" t="s">
        <v>1741</v>
      </c>
      <c r="G286" s="217" t="s">
        <v>349</v>
      </c>
      <c r="H286" s="218">
        <v>1</v>
      </c>
      <c r="I286" s="74"/>
      <c r="J286" s="219">
        <f>ROUND(I286*H286,2)</f>
        <v>0</v>
      </c>
      <c r="K286" s="216" t="s">
        <v>1</v>
      </c>
      <c r="L286" s="220"/>
      <c r="M286" s="221" t="s">
        <v>1</v>
      </c>
      <c r="N286" s="222" t="s">
        <v>43</v>
      </c>
      <c r="O286" s="181">
        <v>0</v>
      </c>
      <c r="P286" s="181">
        <f>O286*H286</f>
        <v>0</v>
      </c>
      <c r="Q286" s="181">
        <v>3.4000000000000002E-2</v>
      </c>
      <c r="R286" s="181">
        <f>Q286*H286</f>
        <v>3.4000000000000002E-2</v>
      </c>
      <c r="S286" s="181">
        <v>0</v>
      </c>
      <c r="T286" s="182">
        <f>S286*H286</f>
        <v>0</v>
      </c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R286" s="183" t="s">
        <v>212</v>
      </c>
      <c r="AT286" s="183" t="s">
        <v>278</v>
      </c>
      <c r="AU286" s="183" t="s">
        <v>87</v>
      </c>
      <c r="AY286" s="87" t="s">
        <v>164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87" t="s">
        <v>85</v>
      </c>
      <c r="BK286" s="184">
        <f>ROUND(I286*H286,2)</f>
        <v>0</v>
      </c>
      <c r="BL286" s="87" t="s">
        <v>171</v>
      </c>
      <c r="BM286" s="183" t="s">
        <v>1742</v>
      </c>
    </row>
    <row r="287" spans="1:65" s="97" customFormat="1" ht="16.5" customHeight="1" x14ac:dyDescent="0.2">
      <c r="A287" s="95"/>
      <c r="B287" s="94"/>
      <c r="C287" s="214" t="s">
        <v>473</v>
      </c>
      <c r="D287" s="214" t="s">
        <v>278</v>
      </c>
      <c r="E287" s="215" t="s">
        <v>1743</v>
      </c>
      <c r="F287" s="216" t="s">
        <v>1744</v>
      </c>
      <c r="G287" s="217" t="s">
        <v>349</v>
      </c>
      <c r="H287" s="218">
        <v>2</v>
      </c>
      <c r="I287" s="74"/>
      <c r="J287" s="219">
        <f>ROUND(I287*H287,2)</f>
        <v>0</v>
      </c>
      <c r="K287" s="216" t="s">
        <v>1</v>
      </c>
      <c r="L287" s="220"/>
      <c r="M287" s="221" t="s">
        <v>1</v>
      </c>
      <c r="N287" s="222" t="s">
        <v>43</v>
      </c>
      <c r="O287" s="181">
        <v>0</v>
      </c>
      <c r="P287" s="181">
        <f>O287*H287</f>
        <v>0</v>
      </c>
      <c r="Q287" s="181">
        <v>1.9400000000000001E-2</v>
      </c>
      <c r="R287" s="181">
        <f>Q287*H287</f>
        <v>3.8800000000000001E-2</v>
      </c>
      <c r="S287" s="181">
        <v>0</v>
      </c>
      <c r="T287" s="182">
        <f>S287*H287</f>
        <v>0</v>
      </c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R287" s="183" t="s">
        <v>212</v>
      </c>
      <c r="AT287" s="183" t="s">
        <v>278</v>
      </c>
      <c r="AU287" s="183" t="s">
        <v>87</v>
      </c>
      <c r="AY287" s="87" t="s">
        <v>164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87" t="s">
        <v>85</v>
      </c>
      <c r="BK287" s="184">
        <f>ROUND(I287*H287,2)</f>
        <v>0</v>
      </c>
      <c r="BL287" s="87" t="s">
        <v>171</v>
      </c>
      <c r="BM287" s="183" t="s">
        <v>1745</v>
      </c>
    </row>
    <row r="288" spans="1:65" s="97" customFormat="1" ht="16.5" customHeight="1" x14ac:dyDescent="0.2">
      <c r="A288" s="95"/>
      <c r="B288" s="94"/>
      <c r="C288" s="214" t="s">
        <v>478</v>
      </c>
      <c r="D288" s="214" t="s">
        <v>278</v>
      </c>
      <c r="E288" s="215" t="s">
        <v>1746</v>
      </c>
      <c r="F288" s="216" t="s">
        <v>1747</v>
      </c>
      <c r="G288" s="217" t="s">
        <v>349</v>
      </c>
      <c r="H288" s="218">
        <v>3</v>
      </c>
      <c r="I288" s="74"/>
      <c r="J288" s="219">
        <f>ROUND(I288*H288,2)</f>
        <v>0</v>
      </c>
      <c r="K288" s="216" t="s">
        <v>1</v>
      </c>
      <c r="L288" s="220"/>
      <c r="M288" s="221" t="s">
        <v>1</v>
      </c>
      <c r="N288" s="222" t="s">
        <v>43</v>
      </c>
      <c r="O288" s="181">
        <v>0</v>
      </c>
      <c r="P288" s="181">
        <f>O288*H288</f>
        <v>0</v>
      </c>
      <c r="Q288" s="181">
        <v>1.8599999999999998E-2</v>
      </c>
      <c r="R288" s="181">
        <f>Q288*H288</f>
        <v>5.5799999999999995E-2</v>
      </c>
      <c r="S288" s="181">
        <v>0</v>
      </c>
      <c r="T288" s="182">
        <f>S288*H288</f>
        <v>0</v>
      </c>
      <c r="U288" s="95"/>
      <c r="V288" s="95"/>
      <c r="W288" s="95"/>
      <c r="X288" s="95"/>
      <c r="Y288" s="95"/>
      <c r="Z288" s="95"/>
      <c r="AA288" s="95"/>
      <c r="AB288" s="95"/>
      <c r="AC288" s="95"/>
      <c r="AD288" s="95"/>
      <c r="AE288" s="95"/>
      <c r="AR288" s="183" t="s">
        <v>212</v>
      </c>
      <c r="AT288" s="183" t="s">
        <v>278</v>
      </c>
      <c r="AU288" s="183" t="s">
        <v>87</v>
      </c>
      <c r="AY288" s="87" t="s">
        <v>164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87" t="s">
        <v>85</v>
      </c>
      <c r="BK288" s="184">
        <f>ROUND(I288*H288,2)</f>
        <v>0</v>
      </c>
      <c r="BL288" s="87" t="s">
        <v>171</v>
      </c>
      <c r="BM288" s="183" t="s">
        <v>1748</v>
      </c>
    </row>
    <row r="289" spans="1:65" s="97" customFormat="1" ht="33" customHeight="1" x14ac:dyDescent="0.2">
      <c r="A289" s="95"/>
      <c r="B289" s="94"/>
      <c r="C289" s="173" t="s">
        <v>483</v>
      </c>
      <c r="D289" s="173" t="s">
        <v>166</v>
      </c>
      <c r="E289" s="174" t="s">
        <v>724</v>
      </c>
      <c r="F289" s="175" t="s">
        <v>725</v>
      </c>
      <c r="G289" s="176" t="s">
        <v>187</v>
      </c>
      <c r="H289" s="177">
        <v>24.7</v>
      </c>
      <c r="I289" s="73"/>
      <c r="J289" s="178">
        <f>ROUND(I289*H289,2)</f>
        <v>0</v>
      </c>
      <c r="K289" s="175" t="s">
        <v>170</v>
      </c>
      <c r="L289" s="94"/>
      <c r="M289" s="179" t="s">
        <v>1</v>
      </c>
      <c r="N289" s="180" t="s">
        <v>43</v>
      </c>
      <c r="O289" s="181">
        <v>0.17100000000000001</v>
      </c>
      <c r="P289" s="181">
        <f>O289*H289</f>
        <v>4.2237</v>
      </c>
      <c r="Q289" s="181">
        <v>0</v>
      </c>
      <c r="R289" s="181">
        <f>Q289*H289</f>
        <v>0</v>
      </c>
      <c r="S289" s="181">
        <v>0</v>
      </c>
      <c r="T289" s="182">
        <f>S289*H289</f>
        <v>0</v>
      </c>
      <c r="U289" s="95"/>
      <c r="V289" s="95"/>
      <c r="W289" s="95"/>
      <c r="X289" s="95"/>
      <c r="Y289" s="95"/>
      <c r="Z289" s="95"/>
      <c r="AA289" s="95"/>
      <c r="AB289" s="95"/>
      <c r="AC289" s="95"/>
      <c r="AD289" s="95"/>
      <c r="AE289" s="95"/>
      <c r="AR289" s="183" t="s">
        <v>171</v>
      </c>
      <c r="AT289" s="183" t="s">
        <v>166</v>
      </c>
      <c r="AU289" s="183" t="s">
        <v>87</v>
      </c>
      <c r="AY289" s="87" t="s">
        <v>164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87" t="s">
        <v>85</v>
      </c>
      <c r="BK289" s="184">
        <f>ROUND(I289*H289,2)</f>
        <v>0</v>
      </c>
      <c r="BL289" s="87" t="s">
        <v>171</v>
      </c>
      <c r="BM289" s="183" t="s">
        <v>1749</v>
      </c>
    </row>
    <row r="290" spans="1:65" s="191" customFormat="1" x14ac:dyDescent="0.2">
      <c r="B290" s="192"/>
      <c r="D290" s="185" t="s">
        <v>175</v>
      </c>
      <c r="E290" s="193" t="s">
        <v>1</v>
      </c>
      <c r="F290" s="194" t="s">
        <v>1714</v>
      </c>
      <c r="H290" s="193" t="s">
        <v>1</v>
      </c>
      <c r="I290" s="228"/>
      <c r="L290" s="192"/>
      <c r="M290" s="195"/>
      <c r="N290" s="196"/>
      <c r="O290" s="196"/>
      <c r="P290" s="196"/>
      <c r="Q290" s="196"/>
      <c r="R290" s="196"/>
      <c r="S290" s="196"/>
      <c r="T290" s="197"/>
      <c r="AT290" s="193" t="s">
        <v>175</v>
      </c>
      <c r="AU290" s="193" t="s">
        <v>87</v>
      </c>
      <c r="AV290" s="191" t="s">
        <v>85</v>
      </c>
      <c r="AW290" s="191" t="s">
        <v>33</v>
      </c>
      <c r="AX290" s="191" t="s">
        <v>78</v>
      </c>
      <c r="AY290" s="193" t="s">
        <v>164</v>
      </c>
    </row>
    <row r="291" spans="1:65" s="198" customFormat="1" x14ac:dyDescent="0.2">
      <c r="B291" s="199"/>
      <c r="D291" s="185" t="s">
        <v>175</v>
      </c>
      <c r="E291" s="200" t="s">
        <v>1</v>
      </c>
      <c r="F291" s="201" t="s">
        <v>1750</v>
      </c>
      <c r="H291" s="202">
        <v>24.7</v>
      </c>
      <c r="I291" s="229"/>
      <c r="L291" s="199"/>
      <c r="M291" s="203"/>
      <c r="N291" s="204"/>
      <c r="O291" s="204"/>
      <c r="P291" s="204"/>
      <c r="Q291" s="204"/>
      <c r="R291" s="204"/>
      <c r="S291" s="204"/>
      <c r="T291" s="205"/>
      <c r="AT291" s="200" t="s">
        <v>175</v>
      </c>
      <c r="AU291" s="200" t="s">
        <v>87</v>
      </c>
      <c r="AV291" s="198" t="s">
        <v>87</v>
      </c>
      <c r="AW291" s="198" t="s">
        <v>33</v>
      </c>
      <c r="AX291" s="198" t="s">
        <v>85</v>
      </c>
      <c r="AY291" s="200" t="s">
        <v>164</v>
      </c>
    </row>
    <row r="292" spans="1:65" s="97" customFormat="1" ht="16.5" customHeight="1" x14ac:dyDescent="0.2">
      <c r="A292" s="95"/>
      <c r="B292" s="94"/>
      <c r="C292" s="214" t="s">
        <v>487</v>
      </c>
      <c r="D292" s="214" t="s">
        <v>278</v>
      </c>
      <c r="E292" s="215" t="s">
        <v>728</v>
      </c>
      <c r="F292" s="216" t="s">
        <v>729</v>
      </c>
      <c r="G292" s="217" t="s">
        <v>187</v>
      </c>
      <c r="H292" s="218">
        <v>24.7</v>
      </c>
      <c r="I292" s="74"/>
      <c r="J292" s="219">
        <f>ROUND(I292*H292,2)</f>
        <v>0</v>
      </c>
      <c r="K292" s="216" t="s">
        <v>1</v>
      </c>
      <c r="L292" s="220"/>
      <c r="M292" s="221" t="s">
        <v>1</v>
      </c>
      <c r="N292" s="222" t="s">
        <v>43</v>
      </c>
      <c r="O292" s="181">
        <v>0</v>
      </c>
      <c r="P292" s="181">
        <f>O292*H292</f>
        <v>0</v>
      </c>
      <c r="Q292" s="181">
        <v>2.7999999999999998E-4</v>
      </c>
      <c r="R292" s="181">
        <f>Q292*H292</f>
        <v>6.9159999999999994E-3</v>
      </c>
      <c r="S292" s="181">
        <v>0</v>
      </c>
      <c r="T292" s="182">
        <f>S292*H292</f>
        <v>0</v>
      </c>
      <c r="U292" s="95"/>
      <c r="V292" s="95"/>
      <c r="W292" s="95"/>
      <c r="X292" s="95"/>
      <c r="Y292" s="95"/>
      <c r="Z292" s="95"/>
      <c r="AA292" s="95"/>
      <c r="AB292" s="95"/>
      <c r="AC292" s="95"/>
      <c r="AD292" s="95"/>
      <c r="AE292" s="95"/>
      <c r="AR292" s="183" t="s">
        <v>212</v>
      </c>
      <c r="AT292" s="183" t="s">
        <v>278</v>
      </c>
      <c r="AU292" s="183" t="s">
        <v>87</v>
      </c>
      <c r="AY292" s="87" t="s">
        <v>164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87" t="s">
        <v>85</v>
      </c>
      <c r="BK292" s="184">
        <f>ROUND(I292*H292,2)</f>
        <v>0</v>
      </c>
      <c r="BL292" s="87" t="s">
        <v>171</v>
      </c>
      <c r="BM292" s="183" t="s">
        <v>1751</v>
      </c>
    </row>
    <row r="293" spans="1:65" s="191" customFormat="1" x14ac:dyDescent="0.2">
      <c r="B293" s="192"/>
      <c r="D293" s="185" t="s">
        <v>175</v>
      </c>
      <c r="E293" s="193" t="s">
        <v>1</v>
      </c>
      <c r="F293" s="194" t="s">
        <v>672</v>
      </c>
      <c r="H293" s="193" t="s">
        <v>1</v>
      </c>
      <c r="I293" s="228"/>
      <c r="L293" s="192"/>
      <c r="M293" s="195"/>
      <c r="N293" s="196"/>
      <c r="O293" s="196"/>
      <c r="P293" s="196"/>
      <c r="Q293" s="196"/>
      <c r="R293" s="196"/>
      <c r="S293" s="196"/>
      <c r="T293" s="197"/>
      <c r="AT293" s="193" t="s">
        <v>175</v>
      </c>
      <c r="AU293" s="193" t="s">
        <v>87</v>
      </c>
      <c r="AV293" s="191" t="s">
        <v>85</v>
      </c>
      <c r="AW293" s="191" t="s">
        <v>33</v>
      </c>
      <c r="AX293" s="191" t="s">
        <v>78</v>
      </c>
      <c r="AY293" s="193" t="s">
        <v>164</v>
      </c>
    </row>
    <row r="294" spans="1:65" s="198" customFormat="1" x14ac:dyDescent="0.2">
      <c r="B294" s="199"/>
      <c r="D294" s="185" t="s">
        <v>175</v>
      </c>
      <c r="E294" s="200" t="s">
        <v>1</v>
      </c>
      <c r="F294" s="201" t="s">
        <v>1750</v>
      </c>
      <c r="H294" s="202">
        <v>24.7</v>
      </c>
      <c r="I294" s="229"/>
      <c r="L294" s="199"/>
      <c r="M294" s="203"/>
      <c r="N294" s="204"/>
      <c r="O294" s="204"/>
      <c r="P294" s="204"/>
      <c r="Q294" s="204"/>
      <c r="R294" s="204"/>
      <c r="S294" s="204"/>
      <c r="T294" s="205"/>
      <c r="AT294" s="200" t="s">
        <v>175</v>
      </c>
      <c r="AU294" s="200" t="s">
        <v>87</v>
      </c>
      <c r="AV294" s="198" t="s">
        <v>87</v>
      </c>
      <c r="AW294" s="198" t="s">
        <v>33</v>
      </c>
      <c r="AX294" s="198" t="s">
        <v>85</v>
      </c>
      <c r="AY294" s="200" t="s">
        <v>164</v>
      </c>
    </row>
    <row r="295" spans="1:65" s="97" customFormat="1" ht="33" customHeight="1" x14ac:dyDescent="0.2">
      <c r="A295" s="95"/>
      <c r="B295" s="94"/>
      <c r="C295" s="173" t="s">
        <v>491</v>
      </c>
      <c r="D295" s="173" t="s">
        <v>166</v>
      </c>
      <c r="E295" s="174" t="s">
        <v>1752</v>
      </c>
      <c r="F295" s="175" t="s">
        <v>1753</v>
      </c>
      <c r="G295" s="176" t="s">
        <v>187</v>
      </c>
      <c r="H295" s="177">
        <v>6</v>
      </c>
      <c r="I295" s="73"/>
      <c r="J295" s="178">
        <f>ROUND(I295*H295,2)</f>
        <v>0</v>
      </c>
      <c r="K295" s="175" t="s">
        <v>1</v>
      </c>
      <c r="L295" s="94"/>
      <c r="M295" s="179" t="s">
        <v>1</v>
      </c>
      <c r="N295" s="180" t="s">
        <v>43</v>
      </c>
      <c r="O295" s="181">
        <v>0.17100000000000001</v>
      </c>
      <c r="P295" s="181">
        <f>O295*H295</f>
        <v>1.026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95"/>
      <c r="V295" s="95"/>
      <c r="W295" s="95"/>
      <c r="X295" s="95"/>
      <c r="Y295" s="95"/>
      <c r="Z295" s="95"/>
      <c r="AA295" s="95"/>
      <c r="AB295" s="95"/>
      <c r="AC295" s="95"/>
      <c r="AD295" s="95"/>
      <c r="AE295" s="95"/>
      <c r="AR295" s="183" t="s">
        <v>171</v>
      </c>
      <c r="AT295" s="183" t="s">
        <v>166</v>
      </c>
      <c r="AU295" s="183" t="s">
        <v>87</v>
      </c>
      <c r="AY295" s="87" t="s">
        <v>164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87" t="s">
        <v>85</v>
      </c>
      <c r="BK295" s="184">
        <f>ROUND(I295*H295,2)</f>
        <v>0</v>
      </c>
      <c r="BL295" s="87" t="s">
        <v>171</v>
      </c>
      <c r="BM295" s="183" t="s">
        <v>1754</v>
      </c>
    </row>
    <row r="296" spans="1:65" s="97" customFormat="1" ht="16.5" customHeight="1" x14ac:dyDescent="0.2">
      <c r="A296" s="95"/>
      <c r="B296" s="94"/>
      <c r="C296" s="214" t="s">
        <v>495</v>
      </c>
      <c r="D296" s="214" t="s">
        <v>278</v>
      </c>
      <c r="E296" s="215" t="s">
        <v>1755</v>
      </c>
      <c r="F296" s="216" t="s">
        <v>1756</v>
      </c>
      <c r="G296" s="217" t="s">
        <v>187</v>
      </c>
      <c r="H296" s="218">
        <v>6</v>
      </c>
      <c r="I296" s="74"/>
      <c r="J296" s="219">
        <f>ROUND(I296*H296,2)</f>
        <v>0</v>
      </c>
      <c r="K296" s="216" t="s">
        <v>170</v>
      </c>
      <c r="L296" s="220"/>
      <c r="M296" s="221" t="s">
        <v>1</v>
      </c>
      <c r="N296" s="222" t="s">
        <v>43</v>
      </c>
      <c r="O296" s="181">
        <v>0</v>
      </c>
      <c r="P296" s="181">
        <f>O296*H296</f>
        <v>0</v>
      </c>
      <c r="Q296" s="181">
        <v>2.3000000000000001E-4</v>
      </c>
      <c r="R296" s="181">
        <f>Q296*H296</f>
        <v>1.3800000000000002E-3</v>
      </c>
      <c r="S296" s="181">
        <v>0</v>
      </c>
      <c r="T296" s="182">
        <f>S296*H296</f>
        <v>0</v>
      </c>
      <c r="U296" s="95"/>
      <c r="V296" s="95"/>
      <c r="W296" s="95"/>
      <c r="X296" s="95"/>
      <c r="Y296" s="95"/>
      <c r="Z296" s="95"/>
      <c r="AA296" s="95"/>
      <c r="AB296" s="95"/>
      <c r="AC296" s="95"/>
      <c r="AD296" s="95"/>
      <c r="AE296" s="95"/>
      <c r="AR296" s="183" t="s">
        <v>212</v>
      </c>
      <c r="AT296" s="183" t="s">
        <v>278</v>
      </c>
      <c r="AU296" s="183" t="s">
        <v>87</v>
      </c>
      <c r="AY296" s="87" t="s">
        <v>164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87" t="s">
        <v>85</v>
      </c>
      <c r="BK296" s="184">
        <f>ROUND(I296*H296,2)</f>
        <v>0</v>
      </c>
      <c r="BL296" s="87" t="s">
        <v>171</v>
      </c>
      <c r="BM296" s="183" t="s">
        <v>1757</v>
      </c>
    </row>
    <row r="297" spans="1:65" s="97" customFormat="1" ht="33" customHeight="1" x14ac:dyDescent="0.2">
      <c r="A297" s="95"/>
      <c r="B297" s="94"/>
      <c r="C297" s="173" t="s">
        <v>499</v>
      </c>
      <c r="D297" s="173" t="s">
        <v>166</v>
      </c>
      <c r="E297" s="174" t="s">
        <v>731</v>
      </c>
      <c r="F297" s="175" t="s">
        <v>732</v>
      </c>
      <c r="G297" s="176" t="s">
        <v>187</v>
      </c>
      <c r="H297" s="177">
        <v>19</v>
      </c>
      <c r="I297" s="73"/>
      <c r="J297" s="178">
        <f>ROUND(I297*H297,2)</f>
        <v>0</v>
      </c>
      <c r="K297" s="175" t="s">
        <v>170</v>
      </c>
      <c r="L297" s="94"/>
      <c r="M297" s="179" t="s">
        <v>1</v>
      </c>
      <c r="N297" s="180" t="s">
        <v>43</v>
      </c>
      <c r="O297" s="181">
        <v>0.248</v>
      </c>
      <c r="P297" s="181">
        <f>O297*H297</f>
        <v>4.7119999999999997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95"/>
      <c r="V297" s="95"/>
      <c r="W297" s="95"/>
      <c r="X297" s="95"/>
      <c r="Y297" s="95"/>
      <c r="Z297" s="95"/>
      <c r="AA297" s="95"/>
      <c r="AB297" s="95"/>
      <c r="AC297" s="95"/>
      <c r="AD297" s="95"/>
      <c r="AE297" s="95"/>
      <c r="AR297" s="183" t="s">
        <v>171</v>
      </c>
      <c r="AT297" s="183" t="s">
        <v>166</v>
      </c>
      <c r="AU297" s="183" t="s">
        <v>87</v>
      </c>
      <c r="AY297" s="87" t="s">
        <v>164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87" t="s">
        <v>85</v>
      </c>
      <c r="BK297" s="184">
        <f>ROUND(I297*H297,2)</f>
        <v>0</v>
      </c>
      <c r="BL297" s="87" t="s">
        <v>171</v>
      </c>
      <c r="BM297" s="183" t="s">
        <v>1758</v>
      </c>
    </row>
    <row r="298" spans="1:65" s="191" customFormat="1" x14ac:dyDescent="0.2">
      <c r="B298" s="192"/>
      <c r="D298" s="185" t="s">
        <v>175</v>
      </c>
      <c r="E298" s="193" t="s">
        <v>1</v>
      </c>
      <c r="F298" s="194" t="s">
        <v>734</v>
      </c>
      <c r="H298" s="193" t="s">
        <v>1</v>
      </c>
      <c r="I298" s="228"/>
      <c r="L298" s="192"/>
      <c r="M298" s="195"/>
      <c r="N298" s="196"/>
      <c r="O298" s="196"/>
      <c r="P298" s="196"/>
      <c r="Q298" s="196"/>
      <c r="R298" s="196"/>
      <c r="S298" s="196"/>
      <c r="T298" s="197"/>
      <c r="AT298" s="193" t="s">
        <v>175</v>
      </c>
      <c r="AU298" s="193" t="s">
        <v>87</v>
      </c>
      <c r="AV298" s="191" t="s">
        <v>85</v>
      </c>
      <c r="AW298" s="191" t="s">
        <v>33</v>
      </c>
      <c r="AX298" s="191" t="s">
        <v>78</v>
      </c>
      <c r="AY298" s="193" t="s">
        <v>164</v>
      </c>
    </row>
    <row r="299" spans="1:65" s="198" customFormat="1" x14ac:dyDescent="0.2">
      <c r="B299" s="199"/>
      <c r="D299" s="185" t="s">
        <v>175</v>
      </c>
      <c r="E299" s="200" t="s">
        <v>1</v>
      </c>
      <c r="F299" s="201" t="s">
        <v>1759</v>
      </c>
      <c r="H299" s="202">
        <v>19</v>
      </c>
      <c r="I299" s="229"/>
      <c r="L299" s="199"/>
      <c r="M299" s="203"/>
      <c r="N299" s="204"/>
      <c r="O299" s="204"/>
      <c r="P299" s="204"/>
      <c r="Q299" s="204"/>
      <c r="R299" s="204"/>
      <c r="S299" s="204"/>
      <c r="T299" s="205"/>
      <c r="AT299" s="200" t="s">
        <v>175</v>
      </c>
      <c r="AU299" s="200" t="s">
        <v>87</v>
      </c>
      <c r="AV299" s="198" t="s">
        <v>87</v>
      </c>
      <c r="AW299" s="198" t="s">
        <v>33</v>
      </c>
      <c r="AX299" s="198" t="s">
        <v>85</v>
      </c>
      <c r="AY299" s="200" t="s">
        <v>164</v>
      </c>
    </row>
    <row r="300" spans="1:65" s="97" customFormat="1" ht="21.75" customHeight="1" x14ac:dyDescent="0.2">
      <c r="A300" s="95"/>
      <c r="B300" s="94"/>
      <c r="C300" s="214" t="s">
        <v>503</v>
      </c>
      <c r="D300" s="214" t="s">
        <v>278</v>
      </c>
      <c r="E300" s="215" t="s">
        <v>736</v>
      </c>
      <c r="F300" s="216" t="s">
        <v>737</v>
      </c>
      <c r="G300" s="217" t="s">
        <v>187</v>
      </c>
      <c r="H300" s="218">
        <v>19</v>
      </c>
      <c r="I300" s="74"/>
      <c r="J300" s="219">
        <f>ROUND(I300*H300,2)</f>
        <v>0</v>
      </c>
      <c r="K300" s="216" t="s">
        <v>170</v>
      </c>
      <c r="L300" s="220"/>
      <c r="M300" s="221" t="s">
        <v>1</v>
      </c>
      <c r="N300" s="222" t="s">
        <v>43</v>
      </c>
      <c r="O300" s="181">
        <v>0</v>
      </c>
      <c r="P300" s="181">
        <f>O300*H300</f>
        <v>0</v>
      </c>
      <c r="Q300" s="181">
        <v>1.5E-3</v>
      </c>
      <c r="R300" s="181">
        <f>Q300*H300</f>
        <v>2.8500000000000001E-2</v>
      </c>
      <c r="S300" s="181">
        <v>0</v>
      </c>
      <c r="T300" s="182">
        <f>S300*H300</f>
        <v>0</v>
      </c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R300" s="183" t="s">
        <v>212</v>
      </c>
      <c r="AT300" s="183" t="s">
        <v>278</v>
      </c>
      <c r="AU300" s="183" t="s">
        <v>87</v>
      </c>
      <c r="AY300" s="87" t="s">
        <v>164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87" t="s">
        <v>85</v>
      </c>
      <c r="BK300" s="184">
        <f>ROUND(I300*H300,2)</f>
        <v>0</v>
      </c>
      <c r="BL300" s="87" t="s">
        <v>171</v>
      </c>
      <c r="BM300" s="183" t="s">
        <v>1760</v>
      </c>
    </row>
    <row r="301" spans="1:65" s="97" customFormat="1" ht="16.5" customHeight="1" x14ac:dyDescent="0.2">
      <c r="A301" s="95"/>
      <c r="B301" s="94"/>
      <c r="C301" s="173" t="s">
        <v>507</v>
      </c>
      <c r="D301" s="173" t="s">
        <v>166</v>
      </c>
      <c r="E301" s="174" t="s">
        <v>739</v>
      </c>
      <c r="F301" s="175" t="s">
        <v>740</v>
      </c>
      <c r="G301" s="176" t="s">
        <v>741</v>
      </c>
      <c r="H301" s="177">
        <v>19</v>
      </c>
      <c r="I301" s="73"/>
      <c r="J301" s="178">
        <f>ROUND(I301*H301,2)</f>
        <v>0</v>
      </c>
      <c r="K301" s="175" t="s">
        <v>1050</v>
      </c>
      <c r="L301" s="94"/>
      <c r="M301" s="179" t="s">
        <v>1</v>
      </c>
      <c r="N301" s="180" t="s">
        <v>43</v>
      </c>
      <c r="O301" s="181">
        <v>0.25800000000000001</v>
      </c>
      <c r="P301" s="181">
        <f>O301*H301</f>
        <v>4.9020000000000001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95"/>
      <c r="V301" s="95"/>
      <c r="W301" s="95"/>
      <c r="X301" s="95"/>
      <c r="Y301" s="95"/>
      <c r="Z301" s="95"/>
      <c r="AA301" s="95"/>
      <c r="AB301" s="95"/>
      <c r="AC301" s="95"/>
      <c r="AD301" s="95"/>
      <c r="AE301" s="95"/>
      <c r="AR301" s="183" t="s">
        <v>171</v>
      </c>
      <c r="AT301" s="183" t="s">
        <v>166</v>
      </c>
      <c r="AU301" s="183" t="s">
        <v>87</v>
      </c>
      <c r="AY301" s="87" t="s">
        <v>164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87" t="s">
        <v>85</v>
      </c>
      <c r="BK301" s="184">
        <f>ROUND(I301*H301,2)</f>
        <v>0</v>
      </c>
      <c r="BL301" s="87" t="s">
        <v>171</v>
      </c>
      <c r="BM301" s="183" t="s">
        <v>1761</v>
      </c>
    </row>
    <row r="302" spans="1:65" s="191" customFormat="1" x14ac:dyDescent="0.2">
      <c r="B302" s="192"/>
      <c r="D302" s="185" t="s">
        <v>175</v>
      </c>
      <c r="E302" s="193" t="s">
        <v>1</v>
      </c>
      <c r="F302" s="194" t="s">
        <v>416</v>
      </c>
      <c r="H302" s="193" t="s">
        <v>1</v>
      </c>
      <c r="I302" s="228"/>
      <c r="L302" s="192"/>
      <c r="M302" s="195"/>
      <c r="N302" s="196"/>
      <c r="O302" s="196"/>
      <c r="P302" s="196"/>
      <c r="Q302" s="196"/>
      <c r="R302" s="196"/>
      <c r="S302" s="196"/>
      <c r="T302" s="197"/>
      <c r="AT302" s="193" t="s">
        <v>175</v>
      </c>
      <c r="AU302" s="193" t="s">
        <v>87</v>
      </c>
      <c r="AV302" s="191" t="s">
        <v>85</v>
      </c>
      <c r="AW302" s="191" t="s">
        <v>33</v>
      </c>
      <c r="AX302" s="191" t="s">
        <v>78</v>
      </c>
      <c r="AY302" s="193" t="s">
        <v>164</v>
      </c>
    </row>
    <row r="303" spans="1:65" s="191" customFormat="1" x14ac:dyDescent="0.2">
      <c r="B303" s="192"/>
      <c r="D303" s="185" t="s">
        <v>175</v>
      </c>
      <c r="E303" s="193" t="s">
        <v>1</v>
      </c>
      <c r="F303" s="194" t="s">
        <v>743</v>
      </c>
      <c r="H303" s="193" t="s">
        <v>1</v>
      </c>
      <c r="I303" s="228"/>
      <c r="L303" s="192"/>
      <c r="M303" s="195"/>
      <c r="N303" s="196"/>
      <c r="O303" s="196"/>
      <c r="P303" s="196"/>
      <c r="Q303" s="196"/>
      <c r="R303" s="196"/>
      <c r="S303" s="196"/>
      <c r="T303" s="197"/>
      <c r="AT303" s="193" t="s">
        <v>175</v>
      </c>
      <c r="AU303" s="193" t="s">
        <v>87</v>
      </c>
      <c r="AV303" s="191" t="s">
        <v>85</v>
      </c>
      <c r="AW303" s="191" t="s">
        <v>33</v>
      </c>
      <c r="AX303" s="191" t="s">
        <v>78</v>
      </c>
      <c r="AY303" s="193" t="s">
        <v>164</v>
      </c>
    </row>
    <row r="304" spans="1:65" s="198" customFormat="1" x14ac:dyDescent="0.2">
      <c r="B304" s="199"/>
      <c r="D304" s="185" t="s">
        <v>175</v>
      </c>
      <c r="E304" s="200" t="s">
        <v>1</v>
      </c>
      <c r="F304" s="201" t="s">
        <v>285</v>
      </c>
      <c r="H304" s="202">
        <v>19</v>
      </c>
      <c r="I304" s="229"/>
      <c r="L304" s="199"/>
      <c r="M304" s="203"/>
      <c r="N304" s="204"/>
      <c r="O304" s="204"/>
      <c r="P304" s="204"/>
      <c r="Q304" s="204"/>
      <c r="R304" s="204"/>
      <c r="S304" s="204"/>
      <c r="T304" s="205"/>
      <c r="AT304" s="200" t="s">
        <v>175</v>
      </c>
      <c r="AU304" s="200" t="s">
        <v>87</v>
      </c>
      <c r="AV304" s="198" t="s">
        <v>87</v>
      </c>
      <c r="AW304" s="198" t="s">
        <v>33</v>
      </c>
      <c r="AX304" s="198" t="s">
        <v>85</v>
      </c>
      <c r="AY304" s="200" t="s">
        <v>164</v>
      </c>
    </row>
    <row r="305" spans="1:65" s="97" customFormat="1" ht="33" customHeight="1" x14ac:dyDescent="0.2">
      <c r="A305" s="95"/>
      <c r="B305" s="94"/>
      <c r="C305" s="173" t="s">
        <v>511</v>
      </c>
      <c r="D305" s="173" t="s">
        <v>166</v>
      </c>
      <c r="E305" s="174" t="s">
        <v>1762</v>
      </c>
      <c r="F305" s="175" t="s">
        <v>1763</v>
      </c>
      <c r="G305" s="176" t="s">
        <v>349</v>
      </c>
      <c r="H305" s="177">
        <v>1</v>
      </c>
      <c r="I305" s="73"/>
      <c r="J305" s="178">
        <f t="shared" ref="J305:J313" si="10">ROUND(I305*H305,2)</f>
        <v>0</v>
      </c>
      <c r="K305" s="175" t="s">
        <v>170</v>
      </c>
      <c r="L305" s="94"/>
      <c r="M305" s="179" t="s">
        <v>1</v>
      </c>
      <c r="N305" s="180" t="s">
        <v>43</v>
      </c>
      <c r="O305" s="181">
        <v>0.53200000000000003</v>
      </c>
      <c r="P305" s="181">
        <f t="shared" ref="P305:P313" si="11">O305*H305</f>
        <v>0.53200000000000003</v>
      </c>
      <c r="Q305" s="181">
        <v>0</v>
      </c>
      <c r="R305" s="181">
        <f t="shared" ref="R305:R313" si="12">Q305*H305</f>
        <v>0</v>
      </c>
      <c r="S305" s="181">
        <v>0</v>
      </c>
      <c r="T305" s="182">
        <f t="shared" ref="T305:T313" si="13">S305*H305</f>
        <v>0</v>
      </c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R305" s="183" t="s">
        <v>171</v>
      </c>
      <c r="AT305" s="183" t="s">
        <v>166</v>
      </c>
      <c r="AU305" s="183" t="s">
        <v>87</v>
      </c>
      <c r="AY305" s="87" t="s">
        <v>164</v>
      </c>
      <c r="BE305" s="184">
        <f t="shared" ref="BE305:BE313" si="14">IF(N305="základní",J305,0)</f>
        <v>0</v>
      </c>
      <c r="BF305" s="184">
        <f t="shared" ref="BF305:BF313" si="15">IF(N305="snížená",J305,0)</f>
        <v>0</v>
      </c>
      <c r="BG305" s="184">
        <f t="shared" ref="BG305:BG313" si="16">IF(N305="zákl. přenesená",J305,0)</f>
        <v>0</v>
      </c>
      <c r="BH305" s="184">
        <f t="shared" ref="BH305:BH313" si="17">IF(N305="sníž. přenesená",J305,0)</f>
        <v>0</v>
      </c>
      <c r="BI305" s="184">
        <f t="shared" ref="BI305:BI313" si="18">IF(N305="nulová",J305,0)</f>
        <v>0</v>
      </c>
      <c r="BJ305" s="87" t="s">
        <v>85</v>
      </c>
      <c r="BK305" s="184">
        <f t="shared" ref="BK305:BK313" si="19">ROUND(I305*H305,2)</f>
        <v>0</v>
      </c>
      <c r="BL305" s="87" t="s">
        <v>171</v>
      </c>
      <c r="BM305" s="183" t="s">
        <v>1764</v>
      </c>
    </row>
    <row r="306" spans="1:65" s="97" customFormat="1" ht="21.75" customHeight="1" x14ac:dyDescent="0.2">
      <c r="A306" s="95"/>
      <c r="B306" s="94"/>
      <c r="C306" s="214" t="s">
        <v>515</v>
      </c>
      <c r="D306" s="214" t="s">
        <v>278</v>
      </c>
      <c r="E306" s="215" t="s">
        <v>1765</v>
      </c>
      <c r="F306" s="216" t="s">
        <v>1766</v>
      </c>
      <c r="G306" s="217" t="s">
        <v>349</v>
      </c>
      <c r="H306" s="218">
        <v>1</v>
      </c>
      <c r="I306" s="74"/>
      <c r="J306" s="219">
        <f t="shared" si="10"/>
        <v>0</v>
      </c>
      <c r="K306" s="216" t="s">
        <v>170</v>
      </c>
      <c r="L306" s="220"/>
      <c r="M306" s="221" t="s">
        <v>1</v>
      </c>
      <c r="N306" s="222" t="s">
        <v>43</v>
      </c>
      <c r="O306" s="181">
        <v>0</v>
      </c>
      <c r="P306" s="181">
        <f t="shared" si="11"/>
        <v>0</v>
      </c>
      <c r="Q306" s="181">
        <v>1.1E-4</v>
      </c>
      <c r="R306" s="181">
        <f t="shared" si="12"/>
        <v>1.1E-4</v>
      </c>
      <c r="S306" s="181">
        <v>0</v>
      </c>
      <c r="T306" s="182">
        <f t="shared" si="13"/>
        <v>0</v>
      </c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R306" s="183" t="s">
        <v>212</v>
      </c>
      <c r="AT306" s="183" t="s">
        <v>278</v>
      </c>
      <c r="AU306" s="183" t="s">
        <v>87</v>
      </c>
      <c r="AY306" s="87" t="s">
        <v>164</v>
      </c>
      <c r="BE306" s="184">
        <f t="shared" si="14"/>
        <v>0</v>
      </c>
      <c r="BF306" s="184">
        <f t="shared" si="15"/>
        <v>0</v>
      </c>
      <c r="BG306" s="184">
        <f t="shared" si="16"/>
        <v>0</v>
      </c>
      <c r="BH306" s="184">
        <f t="shared" si="17"/>
        <v>0</v>
      </c>
      <c r="BI306" s="184">
        <f t="shared" si="18"/>
        <v>0</v>
      </c>
      <c r="BJ306" s="87" t="s">
        <v>85</v>
      </c>
      <c r="BK306" s="184">
        <f t="shared" si="19"/>
        <v>0</v>
      </c>
      <c r="BL306" s="87" t="s">
        <v>171</v>
      </c>
      <c r="BM306" s="183" t="s">
        <v>1767</v>
      </c>
    </row>
    <row r="307" spans="1:65" s="97" customFormat="1" ht="33" customHeight="1" x14ac:dyDescent="0.2">
      <c r="A307" s="95"/>
      <c r="B307" s="94"/>
      <c r="C307" s="173" t="s">
        <v>519</v>
      </c>
      <c r="D307" s="173" t="s">
        <v>166</v>
      </c>
      <c r="E307" s="174" t="s">
        <v>1768</v>
      </c>
      <c r="F307" s="175" t="s">
        <v>1769</v>
      </c>
      <c r="G307" s="176" t="s">
        <v>349</v>
      </c>
      <c r="H307" s="177">
        <v>2</v>
      </c>
      <c r="I307" s="73"/>
      <c r="J307" s="178">
        <f t="shared" si="10"/>
        <v>0</v>
      </c>
      <c r="K307" s="175" t="s">
        <v>170</v>
      </c>
      <c r="L307" s="94"/>
      <c r="M307" s="179" t="s">
        <v>1</v>
      </c>
      <c r="N307" s="180" t="s">
        <v>43</v>
      </c>
      <c r="O307" s="181">
        <v>0.625</v>
      </c>
      <c r="P307" s="181">
        <f t="shared" si="11"/>
        <v>1.25</v>
      </c>
      <c r="Q307" s="181">
        <v>0</v>
      </c>
      <c r="R307" s="181">
        <f t="shared" si="12"/>
        <v>0</v>
      </c>
      <c r="S307" s="181">
        <v>0</v>
      </c>
      <c r="T307" s="182">
        <f t="shared" si="13"/>
        <v>0</v>
      </c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R307" s="183" t="s">
        <v>171</v>
      </c>
      <c r="AT307" s="183" t="s">
        <v>166</v>
      </c>
      <c r="AU307" s="183" t="s">
        <v>87</v>
      </c>
      <c r="AY307" s="87" t="s">
        <v>164</v>
      </c>
      <c r="BE307" s="184">
        <f t="shared" si="14"/>
        <v>0</v>
      </c>
      <c r="BF307" s="184">
        <f t="shared" si="15"/>
        <v>0</v>
      </c>
      <c r="BG307" s="184">
        <f t="shared" si="16"/>
        <v>0</v>
      </c>
      <c r="BH307" s="184">
        <f t="shared" si="17"/>
        <v>0</v>
      </c>
      <c r="BI307" s="184">
        <f t="shared" si="18"/>
        <v>0</v>
      </c>
      <c r="BJ307" s="87" t="s">
        <v>85</v>
      </c>
      <c r="BK307" s="184">
        <f t="shared" si="19"/>
        <v>0</v>
      </c>
      <c r="BL307" s="87" t="s">
        <v>171</v>
      </c>
      <c r="BM307" s="183" t="s">
        <v>1770</v>
      </c>
    </row>
    <row r="308" spans="1:65" s="97" customFormat="1" ht="16.5" customHeight="1" x14ac:dyDescent="0.2">
      <c r="A308" s="95"/>
      <c r="B308" s="94"/>
      <c r="C308" s="214" t="s">
        <v>523</v>
      </c>
      <c r="D308" s="214" t="s">
        <v>278</v>
      </c>
      <c r="E308" s="215" t="s">
        <v>1771</v>
      </c>
      <c r="F308" s="216" t="s">
        <v>1772</v>
      </c>
      <c r="G308" s="217" t="s">
        <v>349</v>
      </c>
      <c r="H308" s="218">
        <v>2</v>
      </c>
      <c r="I308" s="74"/>
      <c r="J308" s="219">
        <f t="shared" si="10"/>
        <v>0</v>
      </c>
      <c r="K308" s="216" t="s">
        <v>170</v>
      </c>
      <c r="L308" s="220"/>
      <c r="M308" s="221" t="s">
        <v>1</v>
      </c>
      <c r="N308" s="222" t="s">
        <v>43</v>
      </c>
      <c r="O308" s="181">
        <v>0</v>
      </c>
      <c r="P308" s="181">
        <f t="shared" si="11"/>
        <v>0</v>
      </c>
      <c r="Q308" s="181">
        <v>6.8000000000000005E-4</v>
      </c>
      <c r="R308" s="181">
        <f t="shared" si="12"/>
        <v>1.3600000000000001E-3</v>
      </c>
      <c r="S308" s="181">
        <v>0</v>
      </c>
      <c r="T308" s="182">
        <f t="shared" si="13"/>
        <v>0</v>
      </c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R308" s="183" t="s">
        <v>212</v>
      </c>
      <c r="AT308" s="183" t="s">
        <v>278</v>
      </c>
      <c r="AU308" s="183" t="s">
        <v>87</v>
      </c>
      <c r="AY308" s="87" t="s">
        <v>164</v>
      </c>
      <c r="BE308" s="184">
        <f t="shared" si="14"/>
        <v>0</v>
      </c>
      <c r="BF308" s="184">
        <f t="shared" si="15"/>
        <v>0</v>
      </c>
      <c r="BG308" s="184">
        <f t="shared" si="16"/>
        <v>0</v>
      </c>
      <c r="BH308" s="184">
        <f t="shared" si="17"/>
        <v>0</v>
      </c>
      <c r="BI308" s="184">
        <f t="shared" si="18"/>
        <v>0</v>
      </c>
      <c r="BJ308" s="87" t="s">
        <v>85</v>
      </c>
      <c r="BK308" s="184">
        <f t="shared" si="19"/>
        <v>0</v>
      </c>
      <c r="BL308" s="87" t="s">
        <v>171</v>
      </c>
      <c r="BM308" s="183" t="s">
        <v>1773</v>
      </c>
    </row>
    <row r="309" spans="1:65" s="97" customFormat="1" ht="21.75" customHeight="1" x14ac:dyDescent="0.2">
      <c r="A309" s="95"/>
      <c r="B309" s="94"/>
      <c r="C309" s="173" t="s">
        <v>527</v>
      </c>
      <c r="D309" s="173" t="s">
        <v>166</v>
      </c>
      <c r="E309" s="174" t="s">
        <v>1774</v>
      </c>
      <c r="F309" s="175" t="s">
        <v>1775</v>
      </c>
      <c r="G309" s="176" t="s">
        <v>349</v>
      </c>
      <c r="H309" s="177">
        <v>3</v>
      </c>
      <c r="I309" s="73"/>
      <c r="J309" s="178">
        <f t="shared" si="10"/>
        <v>0</v>
      </c>
      <c r="K309" s="175" t="s">
        <v>170</v>
      </c>
      <c r="L309" s="94"/>
      <c r="M309" s="179" t="s">
        <v>1</v>
      </c>
      <c r="N309" s="180" t="s">
        <v>43</v>
      </c>
      <c r="O309" s="181">
        <v>0.65400000000000003</v>
      </c>
      <c r="P309" s="181">
        <f t="shared" si="11"/>
        <v>1.9620000000000002</v>
      </c>
      <c r="Q309" s="181">
        <v>8.7000000000000001E-4</v>
      </c>
      <c r="R309" s="181">
        <f t="shared" si="12"/>
        <v>2.6099999999999999E-3</v>
      </c>
      <c r="S309" s="181">
        <v>0</v>
      </c>
      <c r="T309" s="182">
        <f t="shared" si="13"/>
        <v>0</v>
      </c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R309" s="183" t="s">
        <v>171</v>
      </c>
      <c r="AT309" s="183" t="s">
        <v>166</v>
      </c>
      <c r="AU309" s="183" t="s">
        <v>87</v>
      </c>
      <c r="AY309" s="87" t="s">
        <v>164</v>
      </c>
      <c r="BE309" s="184">
        <f t="shared" si="14"/>
        <v>0</v>
      </c>
      <c r="BF309" s="184">
        <f t="shared" si="15"/>
        <v>0</v>
      </c>
      <c r="BG309" s="184">
        <f t="shared" si="16"/>
        <v>0</v>
      </c>
      <c r="BH309" s="184">
        <f t="shared" si="17"/>
        <v>0</v>
      </c>
      <c r="BI309" s="184">
        <f t="shared" si="18"/>
        <v>0</v>
      </c>
      <c r="BJ309" s="87" t="s">
        <v>85</v>
      </c>
      <c r="BK309" s="184">
        <f t="shared" si="19"/>
        <v>0</v>
      </c>
      <c r="BL309" s="87" t="s">
        <v>171</v>
      </c>
      <c r="BM309" s="183" t="s">
        <v>1776</v>
      </c>
    </row>
    <row r="310" spans="1:65" s="97" customFormat="1" ht="16.5" customHeight="1" x14ac:dyDescent="0.2">
      <c r="A310" s="95"/>
      <c r="B310" s="94"/>
      <c r="C310" s="214" t="s">
        <v>533</v>
      </c>
      <c r="D310" s="214" t="s">
        <v>278</v>
      </c>
      <c r="E310" s="215" t="s">
        <v>1777</v>
      </c>
      <c r="F310" s="216" t="s">
        <v>1778</v>
      </c>
      <c r="G310" s="217" t="s">
        <v>349</v>
      </c>
      <c r="H310" s="218">
        <v>3</v>
      </c>
      <c r="I310" s="74"/>
      <c r="J310" s="219">
        <f t="shared" si="10"/>
        <v>0</v>
      </c>
      <c r="K310" s="216" t="s">
        <v>1</v>
      </c>
      <c r="L310" s="220"/>
      <c r="M310" s="221" t="s">
        <v>1</v>
      </c>
      <c r="N310" s="222" t="s">
        <v>43</v>
      </c>
      <c r="O310" s="181">
        <v>0</v>
      </c>
      <c r="P310" s="181">
        <f t="shared" si="11"/>
        <v>0</v>
      </c>
      <c r="Q310" s="181">
        <v>1.9E-3</v>
      </c>
      <c r="R310" s="181">
        <f t="shared" si="12"/>
        <v>5.7000000000000002E-3</v>
      </c>
      <c r="S310" s="181">
        <v>0</v>
      </c>
      <c r="T310" s="182">
        <f t="shared" si="13"/>
        <v>0</v>
      </c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R310" s="183" t="s">
        <v>212</v>
      </c>
      <c r="AT310" s="183" t="s">
        <v>278</v>
      </c>
      <c r="AU310" s="183" t="s">
        <v>87</v>
      </c>
      <c r="AY310" s="87" t="s">
        <v>164</v>
      </c>
      <c r="BE310" s="184">
        <f t="shared" si="14"/>
        <v>0</v>
      </c>
      <c r="BF310" s="184">
        <f t="shared" si="15"/>
        <v>0</v>
      </c>
      <c r="BG310" s="184">
        <f t="shared" si="16"/>
        <v>0</v>
      </c>
      <c r="BH310" s="184">
        <f t="shared" si="17"/>
        <v>0</v>
      </c>
      <c r="BI310" s="184">
        <f t="shared" si="18"/>
        <v>0</v>
      </c>
      <c r="BJ310" s="87" t="s">
        <v>85</v>
      </c>
      <c r="BK310" s="184">
        <f t="shared" si="19"/>
        <v>0</v>
      </c>
      <c r="BL310" s="87" t="s">
        <v>171</v>
      </c>
      <c r="BM310" s="183" t="s">
        <v>1779</v>
      </c>
    </row>
    <row r="311" spans="1:65" s="97" customFormat="1" ht="21.75" customHeight="1" x14ac:dyDescent="0.2">
      <c r="A311" s="95"/>
      <c r="B311" s="94"/>
      <c r="C311" s="173" t="s">
        <v>539</v>
      </c>
      <c r="D311" s="173" t="s">
        <v>166</v>
      </c>
      <c r="E311" s="174" t="s">
        <v>1780</v>
      </c>
      <c r="F311" s="175" t="s">
        <v>1781</v>
      </c>
      <c r="G311" s="176" t="s">
        <v>349</v>
      </c>
      <c r="H311" s="177">
        <v>1</v>
      </c>
      <c r="I311" s="73"/>
      <c r="J311" s="178">
        <f t="shared" si="10"/>
        <v>0</v>
      </c>
      <c r="K311" s="175" t="s">
        <v>170</v>
      </c>
      <c r="L311" s="94"/>
      <c r="M311" s="179" t="s">
        <v>1</v>
      </c>
      <c r="N311" s="180" t="s">
        <v>43</v>
      </c>
      <c r="O311" s="181">
        <v>0.38400000000000001</v>
      </c>
      <c r="P311" s="181">
        <f t="shared" si="11"/>
        <v>0.38400000000000001</v>
      </c>
      <c r="Q311" s="181">
        <v>2.0000000000000002E-5</v>
      </c>
      <c r="R311" s="181">
        <f t="shared" si="12"/>
        <v>2.0000000000000002E-5</v>
      </c>
      <c r="S311" s="181">
        <v>0</v>
      </c>
      <c r="T311" s="182">
        <f t="shared" si="13"/>
        <v>0</v>
      </c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R311" s="183" t="s">
        <v>171</v>
      </c>
      <c r="AT311" s="183" t="s">
        <v>166</v>
      </c>
      <c r="AU311" s="183" t="s">
        <v>87</v>
      </c>
      <c r="AY311" s="87" t="s">
        <v>164</v>
      </c>
      <c r="BE311" s="184">
        <f t="shared" si="14"/>
        <v>0</v>
      </c>
      <c r="BF311" s="184">
        <f t="shared" si="15"/>
        <v>0</v>
      </c>
      <c r="BG311" s="184">
        <f t="shared" si="16"/>
        <v>0</v>
      </c>
      <c r="BH311" s="184">
        <f t="shared" si="17"/>
        <v>0</v>
      </c>
      <c r="BI311" s="184">
        <f t="shared" si="18"/>
        <v>0</v>
      </c>
      <c r="BJ311" s="87" t="s">
        <v>85</v>
      </c>
      <c r="BK311" s="184">
        <f t="shared" si="19"/>
        <v>0</v>
      </c>
      <c r="BL311" s="87" t="s">
        <v>171</v>
      </c>
      <c r="BM311" s="183" t="s">
        <v>1782</v>
      </c>
    </row>
    <row r="312" spans="1:65" s="97" customFormat="1" ht="16.5" customHeight="1" x14ac:dyDescent="0.2">
      <c r="A312" s="95"/>
      <c r="B312" s="94"/>
      <c r="C312" s="214" t="s">
        <v>546</v>
      </c>
      <c r="D312" s="214" t="s">
        <v>278</v>
      </c>
      <c r="E312" s="215" t="s">
        <v>1783</v>
      </c>
      <c r="F312" s="216" t="s">
        <v>1784</v>
      </c>
      <c r="G312" s="217" t="s">
        <v>349</v>
      </c>
      <c r="H312" s="218">
        <v>1</v>
      </c>
      <c r="I312" s="74"/>
      <c r="J312" s="219">
        <f t="shared" si="10"/>
        <v>0</v>
      </c>
      <c r="K312" s="216" t="s">
        <v>1</v>
      </c>
      <c r="L312" s="220"/>
      <c r="M312" s="221" t="s">
        <v>1</v>
      </c>
      <c r="N312" s="222" t="s">
        <v>43</v>
      </c>
      <c r="O312" s="181">
        <v>0</v>
      </c>
      <c r="P312" s="181">
        <f t="shared" si="11"/>
        <v>0</v>
      </c>
      <c r="Q312" s="181">
        <v>2.31E-3</v>
      </c>
      <c r="R312" s="181">
        <f t="shared" si="12"/>
        <v>2.31E-3</v>
      </c>
      <c r="S312" s="181">
        <v>0</v>
      </c>
      <c r="T312" s="182">
        <f t="shared" si="13"/>
        <v>0</v>
      </c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R312" s="183" t="s">
        <v>212</v>
      </c>
      <c r="AT312" s="183" t="s">
        <v>278</v>
      </c>
      <c r="AU312" s="183" t="s">
        <v>87</v>
      </c>
      <c r="AY312" s="87" t="s">
        <v>164</v>
      </c>
      <c r="BE312" s="184">
        <f t="shared" si="14"/>
        <v>0</v>
      </c>
      <c r="BF312" s="184">
        <f t="shared" si="15"/>
        <v>0</v>
      </c>
      <c r="BG312" s="184">
        <f t="shared" si="16"/>
        <v>0</v>
      </c>
      <c r="BH312" s="184">
        <f t="shared" si="17"/>
        <v>0</v>
      </c>
      <c r="BI312" s="184">
        <f t="shared" si="18"/>
        <v>0</v>
      </c>
      <c r="BJ312" s="87" t="s">
        <v>85</v>
      </c>
      <c r="BK312" s="184">
        <f t="shared" si="19"/>
        <v>0</v>
      </c>
      <c r="BL312" s="87" t="s">
        <v>171</v>
      </c>
      <c r="BM312" s="183" t="s">
        <v>1785</v>
      </c>
    </row>
    <row r="313" spans="1:65" s="97" customFormat="1" ht="16.5" customHeight="1" x14ac:dyDescent="0.2">
      <c r="A313" s="95"/>
      <c r="B313" s="94"/>
      <c r="C313" s="173" t="s">
        <v>555</v>
      </c>
      <c r="D313" s="173" t="s">
        <v>166</v>
      </c>
      <c r="E313" s="174" t="s">
        <v>1786</v>
      </c>
      <c r="F313" s="175" t="s">
        <v>1787</v>
      </c>
      <c r="G313" s="176" t="s">
        <v>349</v>
      </c>
      <c r="H313" s="177">
        <v>12</v>
      </c>
      <c r="I313" s="73"/>
      <c r="J313" s="178">
        <f t="shared" si="10"/>
        <v>0</v>
      </c>
      <c r="K313" s="175" t="s">
        <v>1</v>
      </c>
      <c r="L313" s="94"/>
      <c r="M313" s="179" t="s">
        <v>1</v>
      </c>
      <c r="N313" s="180" t="s">
        <v>43</v>
      </c>
      <c r="O313" s="181">
        <v>0.38400000000000001</v>
      </c>
      <c r="P313" s="181">
        <f t="shared" si="11"/>
        <v>4.6080000000000005</v>
      </c>
      <c r="Q313" s="181">
        <v>2.0000000000000002E-5</v>
      </c>
      <c r="R313" s="181">
        <f t="shared" si="12"/>
        <v>2.4000000000000003E-4</v>
      </c>
      <c r="S313" s="181">
        <v>0</v>
      </c>
      <c r="T313" s="182">
        <f t="shared" si="13"/>
        <v>0</v>
      </c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R313" s="183" t="s">
        <v>171</v>
      </c>
      <c r="AT313" s="183" t="s">
        <v>166</v>
      </c>
      <c r="AU313" s="183" t="s">
        <v>87</v>
      </c>
      <c r="AY313" s="87" t="s">
        <v>164</v>
      </c>
      <c r="BE313" s="184">
        <f t="shared" si="14"/>
        <v>0</v>
      </c>
      <c r="BF313" s="184">
        <f t="shared" si="15"/>
        <v>0</v>
      </c>
      <c r="BG313" s="184">
        <f t="shared" si="16"/>
        <v>0</v>
      </c>
      <c r="BH313" s="184">
        <f t="shared" si="17"/>
        <v>0</v>
      </c>
      <c r="BI313" s="184">
        <f t="shared" si="18"/>
        <v>0</v>
      </c>
      <c r="BJ313" s="87" t="s">
        <v>85</v>
      </c>
      <c r="BK313" s="184">
        <f t="shared" si="19"/>
        <v>0</v>
      </c>
      <c r="BL313" s="87" t="s">
        <v>171</v>
      </c>
      <c r="BM313" s="183" t="s">
        <v>1788</v>
      </c>
    </row>
    <row r="314" spans="1:65" s="198" customFormat="1" x14ac:dyDescent="0.2">
      <c r="B314" s="199"/>
      <c r="D314" s="185" t="s">
        <v>175</v>
      </c>
      <c r="E314" s="200" t="s">
        <v>1</v>
      </c>
      <c r="F314" s="201" t="s">
        <v>1789</v>
      </c>
      <c r="H314" s="202">
        <v>12</v>
      </c>
      <c r="I314" s="229"/>
      <c r="L314" s="199"/>
      <c r="M314" s="203"/>
      <c r="N314" s="204"/>
      <c r="O314" s="204"/>
      <c r="P314" s="204"/>
      <c r="Q314" s="204"/>
      <c r="R314" s="204"/>
      <c r="S314" s="204"/>
      <c r="T314" s="205"/>
      <c r="AT314" s="200" t="s">
        <v>175</v>
      </c>
      <c r="AU314" s="200" t="s">
        <v>87</v>
      </c>
      <c r="AV314" s="198" t="s">
        <v>87</v>
      </c>
      <c r="AW314" s="198" t="s">
        <v>33</v>
      </c>
      <c r="AX314" s="198" t="s">
        <v>85</v>
      </c>
      <c r="AY314" s="200" t="s">
        <v>164</v>
      </c>
    </row>
    <row r="315" spans="1:65" s="97" customFormat="1" ht="16.5" customHeight="1" x14ac:dyDescent="0.2">
      <c r="A315" s="95"/>
      <c r="B315" s="94"/>
      <c r="C315" s="214" t="s">
        <v>561</v>
      </c>
      <c r="D315" s="214" t="s">
        <v>278</v>
      </c>
      <c r="E315" s="215" t="s">
        <v>1790</v>
      </c>
      <c r="F315" s="216" t="s">
        <v>1791</v>
      </c>
      <c r="G315" s="217" t="s">
        <v>349</v>
      </c>
      <c r="H315" s="218">
        <v>10</v>
      </c>
      <c r="I315" s="74"/>
      <c r="J315" s="219">
        <f>ROUND(I315*H315,2)</f>
        <v>0</v>
      </c>
      <c r="K315" s="216" t="s">
        <v>1</v>
      </c>
      <c r="L315" s="220"/>
      <c r="M315" s="221" t="s">
        <v>1</v>
      </c>
      <c r="N315" s="222" t="s">
        <v>43</v>
      </c>
      <c r="O315" s="181">
        <v>0</v>
      </c>
      <c r="P315" s="181">
        <f>O315*H315</f>
        <v>0</v>
      </c>
      <c r="Q315" s="181">
        <v>2.7999999999999998E-4</v>
      </c>
      <c r="R315" s="181">
        <f>Q315*H315</f>
        <v>2.7999999999999995E-3</v>
      </c>
      <c r="S315" s="181">
        <v>0</v>
      </c>
      <c r="T315" s="182">
        <f>S315*H315</f>
        <v>0</v>
      </c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R315" s="183" t="s">
        <v>212</v>
      </c>
      <c r="AT315" s="183" t="s">
        <v>278</v>
      </c>
      <c r="AU315" s="183" t="s">
        <v>87</v>
      </c>
      <c r="AY315" s="87" t="s">
        <v>164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87" t="s">
        <v>85</v>
      </c>
      <c r="BK315" s="184">
        <f>ROUND(I315*H315,2)</f>
        <v>0</v>
      </c>
      <c r="BL315" s="87" t="s">
        <v>171</v>
      </c>
      <c r="BM315" s="183" t="s">
        <v>1792</v>
      </c>
    </row>
    <row r="316" spans="1:65" s="97" customFormat="1" ht="16.5" customHeight="1" x14ac:dyDescent="0.2">
      <c r="A316" s="95"/>
      <c r="B316" s="94"/>
      <c r="C316" s="214" t="s">
        <v>567</v>
      </c>
      <c r="D316" s="214" t="s">
        <v>278</v>
      </c>
      <c r="E316" s="215" t="s">
        <v>1793</v>
      </c>
      <c r="F316" s="216" t="s">
        <v>1794</v>
      </c>
      <c r="G316" s="217" t="s">
        <v>349</v>
      </c>
      <c r="H316" s="218">
        <v>2</v>
      </c>
      <c r="I316" s="74"/>
      <c r="J316" s="219">
        <f>ROUND(I316*H316,2)</f>
        <v>0</v>
      </c>
      <c r="K316" s="216" t="s">
        <v>1</v>
      </c>
      <c r="L316" s="220"/>
      <c r="M316" s="221" t="s">
        <v>1</v>
      </c>
      <c r="N316" s="222" t="s">
        <v>43</v>
      </c>
      <c r="O316" s="181">
        <v>0</v>
      </c>
      <c r="P316" s="181">
        <f>O316*H316</f>
        <v>0</v>
      </c>
      <c r="Q316" s="181">
        <v>1.2E-4</v>
      </c>
      <c r="R316" s="181">
        <f>Q316*H316</f>
        <v>2.4000000000000001E-4</v>
      </c>
      <c r="S316" s="181">
        <v>0</v>
      </c>
      <c r="T316" s="182">
        <f>S316*H316</f>
        <v>0</v>
      </c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R316" s="183" t="s">
        <v>212</v>
      </c>
      <c r="AT316" s="183" t="s">
        <v>278</v>
      </c>
      <c r="AU316" s="183" t="s">
        <v>87</v>
      </c>
      <c r="AY316" s="87" t="s">
        <v>164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87" t="s">
        <v>85</v>
      </c>
      <c r="BK316" s="184">
        <f>ROUND(I316*H316,2)</f>
        <v>0</v>
      </c>
      <c r="BL316" s="87" t="s">
        <v>171</v>
      </c>
      <c r="BM316" s="183" t="s">
        <v>1795</v>
      </c>
    </row>
    <row r="317" spans="1:65" s="97" customFormat="1" ht="33" customHeight="1" x14ac:dyDescent="0.2">
      <c r="A317" s="95"/>
      <c r="B317" s="94"/>
      <c r="C317" s="173" t="s">
        <v>572</v>
      </c>
      <c r="D317" s="173" t="s">
        <v>166</v>
      </c>
      <c r="E317" s="174" t="s">
        <v>1796</v>
      </c>
      <c r="F317" s="175" t="s">
        <v>1797</v>
      </c>
      <c r="G317" s="176" t="s">
        <v>349</v>
      </c>
      <c r="H317" s="177">
        <v>1</v>
      </c>
      <c r="I317" s="73"/>
      <c r="J317" s="178">
        <f>ROUND(I317*H317,2)</f>
        <v>0</v>
      </c>
      <c r="K317" s="175" t="s">
        <v>170</v>
      </c>
      <c r="L317" s="94"/>
      <c r="M317" s="179" t="s">
        <v>1</v>
      </c>
      <c r="N317" s="180" t="s">
        <v>43</v>
      </c>
      <c r="O317" s="181">
        <v>0.06</v>
      </c>
      <c r="P317" s="181">
        <f>O317*H317</f>
        <v>0.06</v>
      </c>
      <c r="Q317" s="181">
        <v>2.0000000000000002E-5</v>
      </c>
      <c r="R317" s="181">
        <f>Q317*H317</f>
        <v>2.0000000000000002E-5</v>
      </c>
      <c r="S317" s="181">
        <v>0</v>
      </c>
      <c r="T317" s="182">
        <f>S317*H317</f>
        <v>0</v>
      </c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R317" s="183" t="s">
        <v>171</v>
      </c>
      <c r="AT317" s="183" t="s">
        <v>166</v>
      </c>
      <c r="AU317" s="183" t="s">
        <v>87</v>
      </c>
      <c r="AY317" s="87" t="s">
        <v>164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87" t="s">
        <v>85</v>
      </c>
      <c r="BK317" s="184">
        <f>ROUND(I317*H317,2)</f>
        <v>0</v>
      </c>
      <c r="BL317" s="87" t="s">
        <v>171</v>
      </c>
      <c r="BM317" s="183" t="s">
        <v>1798</v>
      </c>
    </row>
    <row r="318" spans="1:65" s="97" customFormat="1" ht="21.75" customHeight="1" x14ac:dyDescent="0.2">
      <c r="A318" s="95"/>
      <c r="B318" s="94"/>
      <c r="C318" s="214" t="s">
        <v>801</v>
      </c>
      <c r="D318" s="214" t="s">
        <v>278</v>
      </c>
      <c r="E318" s="215" t="s">
        <v>1799</v>
      </c>
      <c r="F318" s="216" t="s">
        <v>1800</v>
      </c>
      <c r="G318" s="217" t="s">
        <v>349</v>
      </c>
      <c r="H318" s="218">
        <v>1</v>
      </c>
      <c r="I318" s="74"/>
      <c r="J318" s="219">
        <f>ROUND(I318*H318,2)</f>
        <v>0</v>
      </c>
      <c r="K318" s="216" t="s">
        <v>1</v>
      </c>
      <c r="L318" s="220"/>
      <c r="M318" s="221" t="s">
        <v>1</v>
      </c>
      <c r="N318" s="222" t="s">
        <v>43</v>
      </c>
      <c r="O318" s="181">
        <v>0</v>
      </c>
      <c r="P318" s="181">
        <f>O318*H318</f>
        <v>0</v>
      </c>
      <c r="Q318" s="181">
        <v>8.9999999999999998E-4</v>
      </c>
      <c r="R318" s="181">
        <f>Q318*H318</f>
        <v>8.9999999999999998E-4</v>
      </c>
      <c r="S318" s="181">
        <v>0</v>
      </c>
      <c r="T318" s="182">
        <f>S318*H318</f>
        <v>0</v>
      </c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R318" s="183" t="s">
        <v>212</v>
      </c>
      <c r="AT318" s="183" t="s">
        <v>278</v>
      </c>
      <c r="AU318" s="183" t="s">
        <v>87</v>
      </c>
      <c r="AY318" s="87" t="s">
        <v>164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87" t="s">
        <v>85</v>
      </c>
      <c r="BK318" s="184">
        <f>ROUND(I318*H318,2)</f>
        <v>0</v>
      </c>
      <c r="BL318" s="87" t="s">
        <v>171</v>
      </c>
      <c r="BM318" s="183" t="s">
        <v>1801</v>
      </c>
    </row>
    <row r="319" spans="1:65" s="97" customFormat="1" ht="21.75" customHeight="1" x14ac:dyDescent="0.2">
      <c r="A319" s="95"/>
      <c r="B319" s="94"/>
      <c r="C319" s="173" t="s">
        <v>803</v>
      </c>
      <c r="D319" s="173" t="s">
        <v>166</v>
      </c>
      <c r="E319" s="174" t="s">
        <v>744</v>
      </c>
      <c r="F319" s="175" t="s">
        <v>745</v>
      </c>
      <c r="G319" s="176" t="s">
        <v>349</v>
      </c>
      <c r="H319" s="177">
        <v>19</v>
      </c>
      <c r="I319" s="73"/>
      <c r="J319" s="178">
        <f>ROUND(I319*H319,2)</f>
        <v>0</v>
      </c>
      <c r="K319" s="175" t="s">
        <v>170</v>
      </c>
      <c r="L319" s="94"/>
      <c r="M319" s="179" t="s">
        <v>1</v>
      </c>
      <c r="N319" s="180" t="s">
        <v>43</v>
      </c>
      <c r="O319" s="181">
        <v>0.432</v>
      </c>
      <c r="P319" s="181">
        <f>O319*H319</f>
        <v>8.2080000000000002</v>
      </c>
      <c r="Q319" s="181">
        <v>2.0000000000000002E-5</v>
      </c>
      <c r="R319" s="181">
        <f>Q319*H319</f>
        <v>3.8000000000000002E-4</v>
      </c>
      <c r="S319" s="181">
        <v>0</v>
      </c>
      <c r="T319" s="182">
        <f>S319*H319</f>
        <v>0</v>
      </c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R319" s="183" t="s">
        <v>171</v>
      </c>
      <c r="AT319" s="183" t="s">
        <v>166</v>
      </c>
      <c r="AU319" s="183" t="s">
        <v>87</v>
      </c>
      <c r="AY319" s="87" t="s">
        <v>164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87" t="s">
        <v>85</v>
      </c>
      <c r="BK319" s="184">
        <f>ROUND(I319*H319,2)</f>
        <v>0</v>
      </c>
      <c r="BL319" s="87" t="s">
        <v>171</v>
      </c>
      <c r="BM319" s="183" t="s">
        <v>1802</v>
      </c>
    </row>
    <row r="320" spans="1:65" s="191" customFormat="1" x14ac:dyDescent="0.2">
      <c r="B320" s="192"/>
      <c r="D320" s="185" t="s">
        <v>175</v>
      </c>
      <c r="E320" s="193" t="s">
        <v>1</v>
      </c>
      <c r="F320" s="194" t="s">
        <v>1714</v>
      </c>
      <c r="H320" s="193" t="s">
        <v>1</v>
      </c>
      <c r="I320" s="228"/>
      <c r="L320" s="192"/>
      <c r="M320" s="195"/>
      <c r="N320" s="196"/>
      <c r="O320" s="196"/>
      <c r="P320" s="196"/>
      <c r="Q320" s="196"/>
      <c r="R320" s="196"/>
      <c r="S320" s="196"/>
      <c r="T320" s="197"/>
      <c r="AT320" s="193" t="s">
        <v>175</v>
      </c>
      <c r="AU320" s="193" t="s">
        <v>87</v>
      </c>
      <c r="AV320" s="191" t="s">
        <v>85</v>
      </c>
      <c r="AW320" s="191" t="s">
        <v>33</v>
      </c>
      <c r="AX320" s="191" t="s">
        <v>78</v>
      </c>
      <c r="AY320" s="193" t="s">
        <v>164</v>
      </c>
    </row>
    <row r="321" spans="1:65" s="198" customFormat="1" x14ac:dyDescent="0.2">
      <c r="B321" s="199"/>
      <c r="D321" s="185" t="s">
        <v>175</v>
      </c>
      <c r="E321" s="200" t="s">
        <v>1</v>
      </c>
      <c r="F321" s="201" t="s">
        <v>285</v>
      </c>
      <c r="H321" s="202">
        <v>19</v>
      </c>
      <c r="I321" s="229"/>
      <c r="L321" s="199"/>
      <c r="M321" s="203"/>
      <c r="N321" s="204"/>
      <c r="O321" s="204"/>
      <c r="P321" s="204"/>
      <c r="Q321" s="204"/>
      <c r="R321" s="204"/>
      <c r="S321" s="204"/>
      <c r="T321" s="205"/>
      <c r="AT321" s="200" t="s">
        <v>175</v>
      </c>
      <c r="AU321" s="200" t="s">
        <v>87</v>
      </c>
      <c r="AV321" s="198" t="s">
        <v>87</v>
      </c>
      <c r="AW321" s="198" t="s">
        <v>33</v>
      </c>
      <c r="AX321" s="198" t="s">
        <v>85</v>
      </c>
      <c r="AY321" s="200" t="s">
        <v>164</v>
      </c>
    </row>
    <row r="322" spans="1:65" s="97" customFormat="1" ht="16.5" customHeight="1" x14ac:dyDescent="0.2">
      <c r="A322" s="95"/>
      <c r="B322" s="94"/>
      <c r="C322" s="214" t="s">
        <v>808</v>
      </c>
      <c r="D322" s="214" t="s">
        <v>278</v>
      </c>
      <c r="E322" s="215" t="s">
        <v>747</v>
      </c>
      <c r="F322" s="341" t="s">
        <v>748</v>
      </c>
      <c r="G322" s="217" t="s">
        <v>349</v>
      </c>
      <c r="H322" s="218">
        <v>17</v>
      </c>
      <c r="I322" s="74"/>
      <c r="J322" s="219">
        <f>ROUND(I322*H322,2)</f>
        <v>0</v>
      </c>
      <c r="K322" s="216" t="s">
        <v>1</v>
      </c>
      <c r="L322" s="220"/>
      <c r="M322" s="221" t="s">
        <v>1</v>
      </c>
      <c r="N322" s="222" t="s">
        <v>43</v>
      </c>
      <c r="O322" s="181">
        <v>0</v>
      </c>
      <c r="P322" s="181">
        <f>O322*H322</f>
        <v>0</v>
      </c>
      <c r="Q322" s="181">
        <v>3.64E-3</v>
      </c>
      <c r="R322" s="181">
        <f>Q322*H322</f>
        <v>6.1879999999999998E-2</v>
      </c>
      <c r="S322" s="181">
        <v>0</v>
      </c>
      <c r="T322" s="182">
        <f>S322*H322</f>
        <v>0</v>
      </c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R322" s="183" t="s">
        <v>212</v>
      </c>
      <c r="AT322" s="183" t="s">
        <v>278</v>
      </c>
      <c r="AU322" s="183" t="s">
        <v>87</v>
      </c>
      <c r="AY322" s="87" t="s">
        <v>164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87" t="s">
        <v>85</v>
      </c>
      <c r="BK322" s="184">
        <f>ROUND(I322*H322,2)</f>
        <v>0</v>
      </c>
      <c r="BL322" s="87" t="s">
        <v>171</v>
      </c>
      <c r="BM322" s="183" t="s">
        <v>1803</v>
      </c>
    </row>
    <row r="323" spans="1:65" s="97" customFormat="1" ht="25.5" customHeight="1" x14ac:dyDescent="0.2">
      <c r="A323" s="95"/>
      <c r="B323" s="94"/>
      <c r="C323" s="214" t="s">
        <v>812</v>
      </c>
      <c r="D323" s="214" t="s">
        <v>278</v>
      </c>
      <c r="E323" s="215" t="s">
        <v>750</v>
      </c>
      <c r="F323" s="341" t="s">
        <v>751</v>
      </c>
      <c r="G323" s="217" t="s">
        <v>752</v>
      </c>
      <c r="H323" s="218">
        <v>17</v>
      </c>
      <c r="I323" s="74"/>
      <c r="J323" s="219">
        <f>ROUND(I323*H323,2)</f>
        <v>0</v>
      </c>
      <c r="K323" s="216" t="s">
        <v>1</v>
      </c>
      <c r="L323" s="220"/>
      <c r="M323" s="221" t="s">
        <v>1</v>
      </c>
      <c r="N323" s="222" t="s">
        <v>43</v>
      </c>
      <c r="O323" s="181">
        <v>0</v>
      </c>
      <c r="P323" s="181">
        <f>O323*H323</f>
        <v>0</v>
      </c>
      <c r="Q323" s="181">
        <v>3.3E-3</v>
      </c>
      <c r="R323" s="181">
        <f>Q323*H323</f>
        <v>5.6099999999999997E-2</v>
      </c>
      <c r="S323" s="181">
        <v>0</v>
      </c>
      <c r="T323" s="182">
        <f>S323*H323</f>
        <v>0</v>
      </c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R323" s="183" t="s">
        <v>212</v>
      </c>
      <c r="AT323" s="183" t="s">
        <v>278</v>
      </c>
      <c r="AU323" s="183" t="s">
        <v>87</v>
      </c>
      <c r="AY323" s="87" t="s">
        <v>164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87" t="s">
        <v>85</v>
      </c>
      <c r="BK323" s="184">
        <f>ROUND(I323*H323,2)</f>
        <v>0</v>
      </c>
      <c r="BL323" s="87" t="s">
        <v>171</v>
      </c>
      <c r="BM323" s="183" t="s">
        <v>1804</v>
      </c>
    </row>
    <row r="324" spans="1:65" s="97" customFormat="1" ht="21.75" customHeight="1" x14ac:dyDescent="0.2">
      <c r="A324" s="95"/>
      <c r="B324" s="94"/>
      <c r="C324" s="173" t="s">
        <v>815</v>
      </c>
      <c r="D324" s="173" t="s">
        <v>166</v>
      </c>
      <c r="E324" s="174" t="s">
        <v>754</v>
      </c>
      <c r="F324" s="175" t="s">
        <v>1063</v>
      </c>
      <c r="G324" s="176" t="s">
        <v>349</v>
      </c>
      <c r="H324" s="177">
        <v>17</v>
      </c>
      <c r="I324" s="73"/>
      <c r="J324" s="178">
        <f>ROUND(I324*H324,2)</f>
        <v>0</v>
      </c>
      <c r="K324" s="175" t="s">
        <v>1</v>
      </c>
      <c r="L324" s="94"/>
      <c r="M324" s="179" t="s">
        <v>1</v>
      </c>
      <c r="N324" s="180" t="s">
        <v>43</v>
      </c>
      <c r="O324" s="181">
        <v>0.432</v>
      </c>
      <c r="P324" s="181">
        <f>O324*H324</f>
        <v>7.3440000000000003</v>
      </c>
      <c r="Q324" s="181">
        <v>2.0000000000000002E-5</v>
      </c>
      <c r="R324" s="181">
        <f>Q324*H324</f>
        <v>3.4000000000000002E-4</v>
      </c>
      <c r="S324" s="181">
        <v>0</v>
      </c>
      <c r="T324" s="182">
        <f>S324*H324</f>
        <v>0</v>
      </c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R324" s="183" t="s">
        <v>171</v>
      </c>
      <c r="AT324" s="183" t="s">
        <v>166</v>
      </c>
      <c r="AU324" s="183" t="s">
        <v>87</v>
      </c>
      <c r="AY324" s="87" t="s">
        <v>164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87" t="s">
        <v>85</v>
      </c>
      <c r="BK324" s="184">
        <f>ROUND(I324*H324,2)</f>
        <v>0</v>
      </c>
      <c r="BL324" s="87" t="s">
        <v>171</v>
      </c>
      <c r="BM324" s="183" t="s">
        <v>1805</v>
      </c>
    </row>
    <row r="325" spans="1:65" s="97" customFormat="1" ht="16.5" customHeight="1" x14ac:dyDescent="0.2">
      <c r="A325" s="95"/>
      <c r="B325" s="94"/>
      <c r="C325" s="214" t="s">
        <v>819</v>
      </c>
      <c r="D325" s="214" t="s">
        <v>278</v>
      </c>
      <c r="E325" s="215" t="s">
        <v>757</v>
      </c>
      <c r="F325" s="216" t="s">
        <v>758</v>
      </c>
      <c r="G325" s="217" t="s">
        <v>741</v>
      </c>
      <c r="H325" s="218">
        <v>17</v>
      </c>
      <c r="I325" s="74"/>
      <c r="J325" s="219">
        <f>ROUND(I325*H325,2)</f>
        <v>0</v>
      </c>
      <c r="K325" s="216" t="s">
        <v>1</v>
      </c>
      <c r="L325" s="220"/>
      <c r="M325" s="221" t="s">
        <v>1</v>
      </c>
      <c r="N325" s="222" t="s">
        <v>43</v>
      </c>
      <c r="O325" s="181">
        <v>0</v>
      </c>
      <c r="P325" s="181">
        <f>O325*H325</f>
        <v>0</v>
      </c>
      <c r="Q325" s="181">
        <v>4.2999999999999999E-4</v>
      </c>
      <c r="R325" s="181">
        <f>Q325*H325</f>
        <v>7.3099999999999997E-3</v>
      </c>
      <c r="S325" s="181">
        <v>0</v>
      </c>
      <c r="T325" s="182">
        <f>S325*H325</f>
        <v>0</v>
      </c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R325" s="183" t="s">
        <v>212</v>
      </c>
      <c r="AT325" s="183" t="s">
        <v>278</v>
      </c>
      <c r="AU325" s="183" t="s">
        <v>87</v>
      </c>
      <c r="AY325" s="87" t="s">
        <v>164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87" t="s">
        <v>85</v>
      </c>
      <c r="BK325" s="184">
        <f>ROUND(I325*H325,2)</f>
        <v>0</v>
      </c>
      <c r="BL325" s="87" t="s">
        <v>171</v>
      </c>
      <c r="BM325" s="183" t="s">
        <v>1806</v>
      </c>
    </row>
    <row r="326" spans="1:65" s="97" customFormat="1" ht="33" customHeight="1" x14ac:dyDescent="0.2">
      <c r="A326" s="95"/>
      <c r="B326" s="94"/>
      <c r="C326" s="173" t="s">
        <v>824</v>
      </c>
      <c r="D326" s="173" t="s">
        <v>166</v>
      </c>
      <c r="E326" s="174" t="s">
        <v>760</v>
      </c>
      <c r="F326" s="175" t="s">
        <v>761</v>
      </c>
      <c r="G326" s="176" t="s">
        <v>349</v>
      </c>
      <c r="H326" s="177">
        <v>17</v>
      </c>
      <c r="I326" s="73"/>
      <c r="J326" s="178">
        <f>ROUND(I326*H326,2)</f>
        <v>0</v>
      </c>
      <c r="K326" s="175" t="s">
        <v>170</v>
      </c>
      <c r="L326" s="94"/>
      <c r="M326" s="179" t="s">
        <v>1</v>
      </c>
      <c r="N326" s="180" t="s">
        <v>43</v>
      </c>
      <c r="O326" s="181">
        <v>1.359</v>
      </c>
      <c r="P326" s="181">
        <f>O326*H326</f>
        <v>23.103000000000002</v>
      </c>
      <c r="Q326" s="181">
        <v>0</v>
      </c>
      <c r="R326" s="181">
        <f>Q326*H326</f>
        <v>0</v>
      </c>
      <c r="S326" s="181">
        <v>7.6800000000000002E-3</v>
      </c>
      <c r="T326" s="182">
        <f>S326*H326</f>
        <v>0.13056000000000001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R326" s="183" t="s">
        <v>171</v>
      </c>
      <c r="AT326" s="183" t="s">
        <v>166</v>
      </c>
      <c r="AU326" s="183" t="s">
        <v>87</v>
      </c>
      <c r="AY326" s="87" t="s">
        <v>164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87" t="s">
        <v>85</v>
      </c>
      <c r="BK326" s="184">
        <f>ROUND(I326*H326,2)</f>
        <v>0</v>
      </c>
      <c r="BL326" s="87" t="s">
        <v>171</v>
      </c>
      <c r="BM326" s="183" t="s">
        <v>1807</v>
      </c>
    </row>
    <row r="327" spans="1:65" s="191" customFormat="1" ht="22.5" x14ac:dyDescent="0.2">
      <c r="B327" s="192"/>
      <c r="D327" s="185" t="s">
        <v>175</v>
      </c>
      <c r="E327" s="193" t="s">
        <v>1</v>
      </c>
      <c r="F327" s="194" t="s">
        <v>763</v>
      </c>
      <c r="H327" s="193" t="s">
        <v>1</v>
      </c>
      <c r="I327" s="228"/>
      <c r="L327" s="192"/>
      <c r="M327" s="195"/>
      <c r="N327" s="196"/>
      <c r="O327" s="196"/>
      <c r="P327" s="196"/>
      <c r="Q327" s="196"/>
      <c r="R327" s="196"/>
      <c r="S327" s="196"/>
      <c r="T327" s="197"/>
      <c r="AT327" s="193" t="s">
        <v>175</v>
      </c>
      <c r="AU327" s="193" t="s">
        <v>87</v>
      </c>
      <c r="AV327" s="191" t="s">
        <v>85</v>
      </c>
      <c r="AW327" s="191" t="s">
        <v>33</v>
      </c>
      <c r="AX327" s="191" t="s">
        <v>78</v>
      </c>
      <c r="AY327" s="193" t="s">
        <v>164</v>
      </c>
    </row>
    <row r="328" spans="1:65" s="198" customFormat="1" x14ac:dyDescent="0.2">
      <c r="B328" s="199"/>
      <c r="D328" s="185" t="s">
        <v>175</v>
      </c>
      <c r="E328" s="200" t="s">
        <v>1</v>
      </c>
      <c r="F328" s="201" t="s">
        <v>271</v>
      </c>
      <c r="H328" s="202">
        <v>17</v>
      </c>
      <c r="I328" s="229"/>
      <c r="L328" s="199"/>
      <c r="M328" s="203"/>
      <c r="N328" s="204"/>
      <c r="O328" s="204"/>
      <c r="P328" s="204"/>
      <c r="Q328" s="204"/>
      <c r="R328" s="204"/>
      <c r="S328" s="204"/>
      <c r="T328" s="205"/>
      <c r="AT328" s="200" t="s">
        <v>175</v>
      </c>
      <c r="AU328" s="200" t="s">
        <v>87</v>
      </c>
      <c r="AV328" s="198" t="s">
        <v>87</v>
      </c>
      <c r="AW328" s="198" t="s">
        <v>33</v>
      </c>
      <c r="AX328" s="198" t="s">
        <v>85</v>
      </c>
      <c r="AY328" s="200" t="s">
        <v>164</v>
      </c>
    </row>
    <row r="329" spans="1:65" s="97" customFormat="1" ht="44.25" customHeight="1" x14ac:dyDescent="0.2">
      <c r="A329" s="95"/>
      <c r="B329" s="94"/>
      <c r="C329" s="173" t="s">
        <v>828</v>
      </c>
      <c r="D329" s="173" t="s">
        <v>166</v>
      </c>
      <c r="E329" s="174" t="s">
        <v>764</v>
      </c>
      <c r="F329" s="175" t="s">
        <v>765</v>
      </c>
      <c r="G329" s="176" t="s">
        <v>349</v>
      </c>
      <c r="H329" s="177">
        <v>2</v>
      </c>
      <c r="I329" s="73"/>
      <c r="J329" s="178">
        <f>ROUND(I329*H329,2)</f>
        <v>0</v>
      </c>
      <c r="K329" s="175" t="s">
        <v>170</v>
      </c>
      <c r="L329" s="94"/>
      <c r="M329" s="179" t="s">
        <v>1</v>
      </c>
      <c r="N329" s="180" t="s">
        <v>43</v>
      </c>
      <c r="O329" s="181">
        <v>1.554</v>
      </c>
      <c r="P329" s="181">
        <f>O329*H329</f>
        <v>3.1080000000000001</v>
      </c>
      <c r="Q329" s="181">
        <v>1.6199999999999999E-3</v>
      </c>
      <c r="R329" s="181">
        <f>Q329*H329</f>
        <v>3.2399999999999998E-3</v>
      </c>
      <c r="S329" s="181">
        <v>0</v>
      </c>
      <c r="T329" s="182">
        <f>S329*H329</f>
        <v>0</v>
      </c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R329" s="183" t="s">
        <v>171</v>
      </c>
      <c r="AT329" s="183" t="s">
        <v>166</v>
      </c>
      <c r="AU329" s="183" t="s">
        <v>87</v>
      </c>
      <c r="AY329" s="87" t="s">
        <v>164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87" t="s">
        <v>85</v>
      </c>
      <c r="BK329" s="184">
        <f>ROUND(I329*H329,2)</f>
        <v>0</v>
      </c>
      <c r="BL329" s="87" t="s">
        <v>171</v>
      </c>
      <c r="BM329" s="183" t="s">
        <v>1808</v>
      </c>
    </row>
    <row r="330" spans="1:65" s="97" customFormat="1" ht="16.5" customHeight="1" x14ac:dyDescent="0.2">
      <c r="A330" s="95"/>
      <c r="B330" s="94"/>
      <c r="C330" s="214" t="s">
        <v>1099</v>
      </c>
      <c r="D330" s="214" t="s">
        <v>278</v>
      </c>
      <c r="E330" s="215" t="s">
        <v>767</v>
      </c>
      <c r="F330" s="341" t="s">
        <v>768</v>
      </c>
      <c r="G330" s="217" t="s">
        <v>752</v>
      </c>
      <c r="H330" s="218">
        <v>2</v>
      </c>
      <c r="I330" s="74"/>
      <c r="J330" s="219">
        <f>ROUND(I330*H330,2)</f>
        <v>0</v>
      </c>
      <c r="K330" s="216" t="s">
        <v>1</v>
      </c>
      <c r="L330" s="220"/>
      <c r="M330" s="221" t="s">
        <v>1</v>
      </c>
      <c r="N330" s="222" t="s">
        <v>43</v>
      </c>
      <c r="O330" s="181">
        <v>0</v>
      </c>
      <c r="P330" s="181">
        <f>O330*H330</f>
        <v>0</v>
      </c>
      <c r="Q330" s="181">
        <v>1.47E-2</v>
      </c>
      <c r="R330" s="181">
        <f>Q330*H330</f>
        <v>2.9399999999999999E-2</v>
      </c>
      <c r="S330" s="181">
        <v>0</v>
      </c>
      <c r="T330" s="182">
        <f>S330*H330</f>
        <v>0</v>
      </c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R330" s="183" t="s">
        <v>212</v>
      </c>
      <c r="AT330" s="183" t="s">
        <v>278</v>
      </c>
      <c r="AU330" s="183" t="s">
        <v>87</v>
      </c>
      <c r="AY330" s="87" t="s">
        <v>164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87" t="s">
        <v>85</v>
      </c>
      <c r="BK330" s="184">
        <f>ROUND(I330*H330,2)</f>
        <v>0</v>
      </c>
      <c r="BL330" s="87" t="s">
        <v>171</v>
      </c>
      <c r="BM330" s="183" t="s">
        <v>1809</v>
      </c>
    </row>
    <row r="331" spans="1:65" s="97" customFormat="1" ht="21.75" customHeight="1" x14ac:dyDescent="0.2">
      <c r="A331" s="95"/>
      <c r="B331" s="94"/>
      <c r="C331" s="214" t="s">
        <v>1104</v>
      </c>
      <c r="D331" s="214" t="s">
        <v>278</v>
      </c>
      <c r="E331" s="215" t="s">
        <v>1810</v>
      </c>
      <c r="F331" s="341" t="s">
        <v>771</v>
      </c>
      <c r="G331" s="217" t="s">
        <v>349</v>
      </c>
      <c r="H331" s="218">
        <v>2</v>
      </c>
      <c r="I331" s="74"/>
      <c r="J331" s="219">
        <f>ROUND(I331*H331,2)</f>
        <v>0</v>
      </c>
      <c r="K331" s="216" t="s">
        <v>1</v>
      </c>
      <c r="L331" s="220"/>
      <c r="M331" s="221" t="s">
        <v>1</v>
      </c>
      <c r="N331" s="222" t="s">
        <v>43</v>
      </c>
      <c r="O331" s="181">
        <v>0</v>
      </c>
      <c r="P331" s="181">
        <f>O331*H331</f>
        <v>0</v>
      </c>
      <c r="Q331" s="181">
        <v>6.5399999999999998E-3</v>
      </c>
      <c r="R331" s="181">
        <f>Q331*H331</f>
        <v>1.308E-2</v>
      </c>
      <c r="S331" s="181">
        <v>0</v>
      </c>
      <c r="T331" s="182">
        <f>S331*H331</f>
        <v>0</v>
      </c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R331" s="183" t="s">
        <v>212</v>
      </c>
      <c r="AT331" s="183" t="s">
        <v>278</v>
      </c>
      <c r="AU331" s="183" t="s">
        <v>87</v>
      </c>
      <c r="AY331" s="87" t="s">
        <v>164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87" t="s">
        <v>85</v>
      </c>
      <c r="BK331" s="184">
        <f>ROUND(I331*H331,2)</f>
        <v>0</v>
      </c>
      <c r="BL331" s="87" t="s">
        <v>171</v>
      </c>
      <c r="BM331" s="183" t="s">
        <v>1811</v>
      </c>
    </row>
    <row r="332" spans="1:65" s="97" customFormat="1" ht="33" customHeight="1" x14ac:dyDescent="0.2">
      <c r="A332" s="95"/>
      <c r="B332" s="94"/>
      <c r="C332" s="173" t="s">
        <v>1108</v>
      </c>
      <c r="D332" s="173" t="s">
        <v>166</v>
      </c>
      <c r="E332" s="174" t="s">
        <v>1812</v>
      </c>
      <c r="F332" s="175" t="s">
        <v>1813</v>
      </c>
      <c r="G332" s="176" t="s">
        <v>349</v>
      </c>
      <c r="H332" s="177">
        <v>2</v>
      </c>
      <c r="I332" s="73"/>
      <c r="J332" s="178">
        <f>ROUND(I332*H332,2)</f>
        <v>0</v>
      </c>
      <c r="K332" s="175" t="s">
        <v>170</v>
      </c>
      <c r="L332" s="94"/>
      <c r="M332" s="179" t="s">
        <v>1</v>
      </c>
      <c r="N332" s="180" t="s">
        <v>43</v>
      </c>
      <c r="O332" s="181">
        <v>0.99</v>
      </c>
      <c r="P332" s="181">
        <f>O332*H332</f>
        <v>1.98</v>
      </c>
      <c r="Q332" s="181">
        <v>1.6199999999999999E-3</v>
      </c>
      <c r="R332" s="181">
        <f>Q332*H332</f>
        <v>3.2399999999999998E-3</v>
      </c>
      <c r="S332" s="181">
        <v>0</v>
      </c>
      <c r="T332" s="182">
        <f>S332*H332</f>
        <v>0</v>
      </c>
      <c r="U332" s="95"/>
      <c r="V332" s="95"/>
      <c r="W332" s="95"/>
      <c r="X332" s="95"/>
      <c r="Y332" s="95"/>
      <c r="Z332" s="95"/>
      <c r="AA332" s="95"/>
      <c r="AB332" s="95"/>
      <c r="AC332" s="95"/>
      <c r="AD332" s="95"/>
      <c r="AE332" s="95"/>
      <c r="AR332" s="183" t="s">
        <v>171</v>
      </c>
      <c r="AT332" s="183" t="s">
        <v>166</v>
      </c>
      <c r="AU332" s="183" t="s">
        <v>87</v>
      </c>
      <c r="AY332" s="87" t="s">
        <v>164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87" t="s">
        <v>85</v>
      </c>
      <c r="BK332" s="184">
        <f>ROUND(I332*H332,2)</f>
        <v>0</v>
      </c>
      <c r="BL332" s="87" t="s">
        <v>171</v>
      </c>
      <c r="BM332" s="183" t="s">
        <v>1814</v>
      </c>
    </row>
    <row r="333" spans="1:65" s="191" customFormat="1" x14ac:dyDescent="0.2">
      <c r="B333" s="192"/>
      <c r="D333" s="185" t="s">
        <v>175</v>
      </c>
      <c r="E333" s="193" t="s">
        <v>1</v>
      </c>
      <c r="F333" s="194" t="s">
        <v>1714</v>
      </c>
      <c r="H333" s="193" t="s">
        <v>1</v>
      </c>
      <c r="I333" s="228"/>
      <c r="L333" s="192"/>
      <c r="M333" s="195"/>
      <c r="N333" s="196"/>
      <c r="O333" s="196"/>
      <c r="P333" s="196"/>
      <c r="Q333" s="196"/>
      <c r="R333" s="196"/>
      <c r="S333" s="196"/>
      <c r="T333" s="197"/>
      <c r="AT333" s="193" t="s">
        <v>175</v>
      </c>
      <c r="AU333" s="193" t="s">
        <v>87</v>
      </c>
      <c r="AV333" s="191" t="s">
        <v>85</v>
      </c>
      <c r="AW333" s="191" t="s">
        <v>33</v>
      </c>
      <c r="AX333" s="191" t="s">
        <v>78</v>
      </c>
      <c r="AY333" s="193" t="s">
        <v>164</v>
      </c>
    </row>
    <row r="334" spans="1:65" s="198" customFormat="1" x14ac:dyDescent="0.2">
      <c r="B334" s="199"/>
      <c r="D334" s="185" t="s">
        <v>175</v>
      </c>
      <c r="E334" s="200" t="s">
        <v>1</v>
      </c>
      <c r="F334" s="201" t="s">
        <v>87</v>
      </c>
      <c r="H334" s="202">
        <v>2</v>
      </c>
      <c r="I334" s="229"/>
      <c r="L334" s="199"/>
      <c r="M334" s="203"/>
      <c r="N334" s="204"/>
      <c r="O334" s="204"/>
      <c r="P334" s="204"/>
      <c r="Q334" s="204"/>
      <c r="R334" s="204"/>
      <c r="S334" s="204"/>
      <c r="T334" s="205"/>
      <c r="AT334" s="200" t="s">
        <v>175</v>
      </c>
      <c r="AU334" s="200" t="s">
        <v>87</v>
      </c>
      <c r="AV334" s="198" t="s">
        <v>87</v>
      </c>
      <c r="AW334" s="198" t="s">
        <v>33</v>
      </c>
      <c r="AX334" s="198" t="s">
        <v>85</v>
      </c>
      <c r="AY334" s="200" t="s">
        <v>164</v>
      </c>
    </row>
    <row r="335" spans="1:65" s="97" customFormat="1" ht="16.5" customHeight="1" x14ac:dyDescent="0.2">
      <c r="A335" s="95"/>
      <c r="B335" s="94"/>
      <c r="C335" s="214" t="s">
        <v>1113</v>
      </c>
      <c r="D335" s="214" t="s">
        <v>278</v>
      </c>
      <c r="E335" s="215" t="s">
        <v>767</v>
      </c>
      <c r="F335" s="341" t="s">
        <v>768</v>
      </c>
      <c r="G335" s="217" t="s">
        <v>752</v>
      </c>
      <c r="H335" s="218">
        <v>2</v>
      </c>
      <c r="I335" s="74"/>
      <c r="J335" s="219">
        <f>ROUND(I335*H335,2)</f>
        <v>0</v>
      </c>
      <c r="K335" s="216" t="s">
        <v>1</v>
      </c>
      <c r="L335" s="220"/>
      <c r="M335" s="221" t="s">
        <v>1</v>
      </c>
      <c r="N335" s="222" t="s">
        <v>43</v>
      </c>
      <c r="O335" s="181">
        <v>0</v>
      </c>
      <c r="P335" s="181">
        <f>O335*H335</f>
        <v>0</v>
      </c>
      <c r="Q335" s="181">
        <v>1.47E-2</v>
      </c>
      <c r="R335" s="181">
        <f>Q335*H335</f>
        <v>2.9399999999999999E-2</v>
      </c>
      <c r="S335" s="181">
        <v>0</v>
      </c>
      <c r="T335" s="182">
        <f>S335*H335</f>
        <v>0</v>
      </c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R335" s="183" t="s">
        <v>212</v>
      </c>
      <c r="AT335" s="183" t="s">
        <v>278</v>
      </c>
      <c r="AU335" s="183" t="s">
        <v>87</v>
      </c>
      <c r="AY335" s="87" t="s">
        <v>164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87" t="s">
        <v>85</v>
      </c>
      <c r="BK335" s="184">
        <f>ROUND(I335*H335,2)</f>
        <v>0</v>
      </c>
      <c r="BL335" s="87" t="s">
        <v>171</v>
      </c>
      <c r="BM335" s="183" t="s">
        <v>1815</v>
      </c>
    </row>
    <row r="336" spans="1:65" s="97" customFormat="1" ht="16.5" customHeight="1" x14ac:dyDescent="0.2">
      <c r="A336" s="95"/>
      <c r="B336" s="94"/>
      <c r="C336" s="214" t="s">
        <v>1119</v>
      </c>
      <c r="D336" s="214" t="s">
        <v>278</v>
      </c>
      <c r="E336" s="215" t="s">
        <v>1816</v>
      </c>
      <c r="F336" s="341" t="s">
        <v>1817</v>
      </c>
      <c r="G336" s="217" t="s">
        <v>349</v>
      </c>
      <c r="H336" s="218">
        <v>2</v>
      </c>
      <c r="I336" s="74"/>
      <c r="J336" s="219">
        <f>ROUND(I336*H336,2)</f>
        <v>0</v>
      </c>
      <c r="K336" s="216" t="s">
        <v>1</v>
      </c>
      <c r="L336" s="220"/>
      <c r="M336" s="221" t="s">
        <v>1</v>
      </c>
      <c r="N336" s="222" t="s">
        <v>43</v>
      </c>
      <c r="O336" s="181">
        <v>0</v>
      </c>
      <c r="P336" s="181">
        <f>O336*H336</f>
        <v>0</v>
      </c>
      <c r="Q336" s="181">
        <v>1.0499999999999999E-3</v>
      </c>
      <c r="R336" s="181">
        <f>Q336*H336</f>
        <v>2.0999999999999999E-3</v>
      </c>
      <c r="S336" s="181">
        <v>0</v>
      </c>
      <c r="T336" s="182">
        <f>S336*H336</f>
        <v>0</v>
      </c>
      <c r="U336" s="95"/>
      <c r="V336" s="95"/>
      <c r="W336" s="95"/>
      <c r="X336" s="95"/>
      <c r="Y336" s="95"/>
      <c r="Z336" s="95"/>
      <c r="AA336" s="95"/>
      <c r="AB336" s="95"/>
      <c r="AC336" s="95"/>
      <c r="AD336" s="95"/>
      <c r="AE336" s="95"/>
      <c r="AR336" s="183" t="s">
        <v>212</v>
      </c>
      <c r="AT336" s="183" t="s">
        <v>278</v>
      </c>
      <c r="AU336" s="183" t="s">
        <v>87</v>
      </c>
      <c r="AY336" s="87" t="s">
        <v>164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87" t="s">
        <v>85</v>
      </c>
      <c r="BK336" s="184">
        <f>ROUND(I336*H336,2)</f>
        <v>0</v>
      </c>
      <c r="BL336" s="87" t="s">
        <v>171</v>
      </c>
      <c r="BM336" s="183" t="s">
        <v>1818</v>
      </c>
    </row>
    <row r="337" spans="1:65" s="97" customFormat="1" ht="21.75" customHeight="1" x14ac:dyDescent="0.2">
      <c r="A337" s="95"/>
      <c r="B337" s="94"/>
      <c r="C337" s="173" t="s">
        <v>1123</v>
      </c>
      <c r="D337" s="173" t="s">
        <v>166</v>
      </c>
      <c r="E337" s="174" t="s">
        <v>1819</v>
      </c>
      <c r="F337" s="175" t="s">
        <v>1820</v>
      </c>
      <c r="G337" s="176" t="s">
        <v>349</v>
      </c>
      <c r="H337" s="177">
        <v>26</v>
      </c>
      <c r="I337" s="73"/>
      <c r="J337" s="178">
        <f>ROUND(I337*H337,2)</f>
        <v>0</v>
      </c>
      <c r="K337" s="175" t="s">
        <v>1</v>
      </c>
      <c r="L337" s="94"/>
      <c r="M337" s="179" t="s">
        <v>1</v>
      </c>
      <c r="N337" s="180" t="s">
        <v>43</v>
      </c>
      <c r="O337" s="181">
        <v>1.139</v>
      </c>
      <c r="P337" s="181">
        <f>O337*H337</f>
        <v>29.614000000000001</v>
      </c>
      <c r="Q337" s="181">
        <v>0</v>
      </c>
      <c r="R337" s="181">
        <f>Q337*H337</f>
        <v>0</v>
      </c>
      <c r="S337" s="181">
        <v>1.83E-2</v>
      </c>
      <c r="T337" s="182">
        <f>S337*H337</f>
        <v>0.4758</v>
      </c>
      <c r="U337" s="95"/>
      <c r="V337" s="95"/>
      <c r="W337" s="95"/>
      <c r="X337" s="95"/>
      <c r="Y337" s="95"/>
      <c r="Z337" s="95"/>
      <c r="AA337" s="95"/>
      <c r="AB337" s="95"/>
      <c r="AC337" s="95"/>
      <c r="AD337" s="95"/>
      <c r="AE337" s="95"/>
      <c r="AR337" s="183" t="s">
        <v>171</v>
      </c>
      <c r="AT337" s="183" t="s">
        <v>166</v>
      </c>
      <c r="AU337" s="183" t="s">
        <v>87</v>
      </c>
      <c r="AY337" s="87" t="s">
        <v>164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87" t="s">
        <v>85</v>
      </c>
      <c r="BK337" s="184">
        <f>ROUND(I337*H337,2)</f>
        <v>0</v>
      </c>
      <c r="BL337" s="87" t="s">
        <v>171</v>
      </c>
      <c r="BM337" s="183" t="s">
        <v>1821</v>
      </c>
    </row>
    <row r="338" spans="1:65" s="97" customFormat="1" ht="21.75" customHeight="1" x14ac:dyDescent="0.2">
      <c r="A338" s="95"/>
      <c r="B338" s="94"/>
      <c r="C338" s="173" t="s">
        <v>1127</v>
      </c>
      <c r="D338" s="173" t="s">
        <v>166</v>
      </c>
      <c r="E338" s="174" t="s">
        <v>1822</v>
      </c>
      <c r="F338" s="175" t="s">
        <v>1823</v>
      </c>
      <c r="G338" s="176" t="s">
        <v>349</v>
      </c>
      <c r="H338" s="177">
        <v>2</v>
      </c>
      <c r="I338" s="73"/>
      <c r="J338" s="178">
        <f>ROUND(I338*H338,2)</f>
        <v>0</v>
      </c>
      <c r="K338" s="175" t="s">
        <v>170</v>
      </c>
      <c r="L338" s="94"/>
      <c r="M338" s="179" t="s">
        <v>1</v>
      </c>
      <c r="N338" s="180" t="s">
        <v>43</v>
      </c>
      <c r="O338" s="181">
        <v>0.70799999999999996</v>
      </c>
      <c r="P338" s="181">
        <f>O338*H338</f>
        <v>1.4159999999999999</v>
      </c>
      <c r="Q338" s="181">
        <v>3.4000000000000002E-4</v>
      </c>
      <c r="R338" s="181">
        <f>Q338*H338</f>
        <v>6.8000000000000005E-4</v>
      </c>
      <c r="S338" s="181">
        <v>0</v>
      </c>
      <c r="T338" s="182">
        <f>S338*H338</f>
        <v>0</v>
      </c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R338" s="183" t="s">
        <v>171</v>
      </c>
      <c r="AT338" s="183" t="s">
        <v>166</v>
      </c>
      <c r="AU338" s="183" t="s">
        <v>87</v>
      </c>
      <c r="AY338" s="87" t="s">
        <v>164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87" t="s">
        <v>85</v>
      </c>
      <c r="BK338" s="184">
        <f>ROUND(I338*H338,2)</f>
        <v>0</v>
      </c>
      <c r="BL338" s="87" t="s">
        <v>171</v>
      </c>
      <c r="BM338" s="183" t="s">
        <v>1824</v>
      </c>
    </row>
    <row r="339" spans="1:65" s="191" customFormat="1" x14ac:dyDescent="0.2">
      <c r="B339" s="192"/>
      <c r="D339" s="185" t="s">
        <v>175</v>
      </c>
      <c r="E339" s="193" t="s">
        <v>1</v>
      </c>
      <c r="F339" s="194" t="s">
        <v>1714</v>
      </c>
      <c r="H339" s="193" t="s">
        <v>1</v>
      </c>
      <c r="I339" s="228"/>
      <c r="L339" s="192"/>
      <c r="M339" s="195"/>
      <c r="N339" s="196"/>
      <c r="O339" s="196"/>
      <c r="P339" s="196"/>
      <c r="Q339" s="196"/>
      <c r="R339" s="196"/>
      <c r="S339" s="196"/>
      <c r="T339" s="197"/>
      <c r="AT339" s="193" t="s">
        <v>175</v>
      </c>
      <c r="AU339" s="193" t="s">
        <v>87</v>
      </c>
      <c r="AV339" s="191" t="s">
        <v>85</v>
      </c>
      <c r="AW339" s="191" t="s">
        <v>33</v>
      </c>
      <c r="AX339" s="191" t="s">
        <v>78</v>
      </c>
      <c r="AY339" s="193" t="s">
        <v>164</v>
      </c>
    </row>
    <row r="340" spans="1:65" s="198" customFormat="1" x14ac:dyDescent="0.2">
      <c r="B340" s="199"/>
      <c r="D340" s="185" t="s">
        <v>175</v>
      </c>
      <c r="E340" s="200" t="s">
        <v>1</v>
      </c>
      <c r="F340" s="201" t="s">
        <v>87</v>
      </c>
      <c r="H340" s="202">
        <v>2</v>
      </c>
      <c r="I340" s="229"/>
      <c r="L340" s="199"/>
      <c r="M340" s="203"/>
      <c r="N340" s="204"/>
      <c r="O340" s="204"/>
      <c r="P340" s="204"/>
      <c r="Q340" s="204"/>
      <c r="R340" s="204"/>
      <c r="S340" s="204"/>
      <c r="T340" s="205"/>
      <c r="AT340" s="200" t="s">
        <v>175</v>
      </c>
      <c r="AU340" s="200" t="s">
        <v>87</v>
      </c>
      <c r="AV340" s="198" t="s">
        <v>87</v>
      </c>
      <c r="AW340" s="198" t="s">
        <v>33</v>
      </c>
      <c r="AX340" s="198" t="s">
        <v>85</v>
      </c>
      <c r="AY340" s="200" t="s">
        <v>164</v>
      </c>
    </row>
    <row r="341" spans="1:65" s="97" customFormat="1" ht="21.75" customHeight="1" x14ac:dyDescent="0.2">
      <c r="A341" s="95"/>
      <c r="B341" s="94"/>
      <c r="C341" s="214" t="s">
        <v>1825</v>
      </c>
      <c r="D341" s="214" t="s">
        <v>278</v>
      </c>
      <c r="E341" s="215" t="s">
        <v>1826</v>
      </c>
      <c r="F341" s="341" t="s">
        <v>1827</v>
      </c>
      <c r="G341" s="217" t="s">
        <v>349</v>
      </c>
      <c r="H341" s="218">
        <v>1</v>
      </c>
      <c r="I341" s="74"/>
      <c r="J341" s="219">
        <f>ROUND(I341*H341,2)</f>
        <v>0</v>
      </c>
      <c r="K341" s="216" t="s">
        <v>170</v>
      </c>
      <c r="L341" s="220"/>
      <c r="M341" s="221" t="s">
        <v>1</v>
      </c>
      <c r="N341" s="222" t="s">
        <v>43</v>
      </c>
      <c r="O341" s="181">
        <v>0</v>
      </c>
      <c r="P341" s="181">
        <f>O341*H341</f>
        <v>0</v>
      </c>
      <c r="Q341" s="181">
        <v>3.2500000000000001E-2</v>
      </c>
      <c r="R341" s="181">
        <f>Q341*H341</f>
        <v>3.2500000000000001E-2</v>
      </c>
      <c r="S341" s="181">
        <v>0</v>
      </c>
      <c r="T341" s="182">
        <f>S341*H341</f>
        <v>0</v>
      </c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R341" s="183" t="s">
        <v>212</v>
      </c>
      <c r="AT341" s="183" t="s">
        <v>278</v>
      </c>
      <c r="AU341" s="183" t="s">
        <v>87</v>
      </c>
      <c r="AY341" s="87" t="s">
        <v>164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87" t="s">
        <v>85</v>
      </c>
      <c r="BK341" s="184">
        <f>ROUND(I341*H341,2)</f>
        <v>0</v>
      </c>
      <c r="BL341" s="87" t="s">
        <v>171</v>
      </c>
      <c r="BM341" s="183" t="s">
        <v>1828</v>
      </c>
    </row>
    <row r="342" spans="1:65" s="97" customFormat="1" ht="21.75" customHeight="1" x14ac:dyDescent="0.2">
      <c r="A342" s="95"/>
      <c r="B342" s="94"/>
      <c r="C342" s="214" t="s">
        <v>1829</v>
      </c>
      <c r="D342" s="214" t="s">
        <v>278</v>
      </c>
      <c r="E342" s="215" t="s">
        <v>1830</v>
      </c>
      <c r="F342" s="341" t="s">
        <v>1831</v>
      </c>
      <c r="G342" s="217" t="s">
        <v>349</v>
      </c>
      <c r="H342" s="218">
        <v>1</v>
      </c>
      <c r="I342" s="74"/>
      <c r="J342" s="219">
        <f>ROUND(I342*H342,2)</f>
        <v>0</v>
      </c>
      <c r="K342" s="216" t="s">
        <v>170</v>
      </c>
      <c r="L342" s="220"/>
      <c r="M342" s="221" t="s">
        <v>1</v>
      </c>
      <c r="N342" s="222" t="s">
        <v>43</v>
      </c>
      <c r="O342" s="181">
        <v>0</v>
      </c>
      <c r="P342" s="181">
        <f>O342*H342</f>
        <v>0</v>
      </c>
      <c r="Q342" s="181">
        <v>0.04</v>
      </c>
      <c r="R342" s="181">
        <f>Q342*H342</f>
        <v>0.04</v>
      </c>
      <c r="S342" s="181">
        <v>0</v>
      </c>
      <c r="T342" s="182">
        <f>S342*H342</f>
        <v>0</v>
      </c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R342" s="183" t="s">
        <v>212</v>
      </c>
      <c r="AT342" s="183" t="s">
        <v>278</v>
      </c>
      <c r="AU342" s="183" t="s">
        <v>87</v>
      </c>
      <c r="AY342" s="87" t="s">
        <v>164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87" t="s">
        <v>85</v>
      </c>
      <c r="BK342" s="184">
        <f>ROUND(I342*H342,2)</f>
        <v>0</v>
      </c>
      <c r="BL342" s="87" t="s">
        <v>171</v>
      </c>
      <c r="BM342" s="183" t="s">
        <v>1832</v>
      </c>
    </row>
    <row r="343" spans="1:65" s="97" customFormat="1" ht="33" customHeight="1" x14ac:dyDescent="0.2">
      <c r="A343" s="95"/>
      <c r="B343" s="94"/>
      <c r="C343" s="173" t="s">
        <v>1833</v>
      </c>
      <c r="D343" s="173" t="s">
        <v>166</v>
      </c>
      <c r="E343" s="174" t="s">
        <v>1834</v>
      </c>
      <c r="F343" s="175" t="s">
        <v>1835</v>
      </c>
      <c r="G343" s="176" t="s">
        <v>349</v>
      </c>
      <c r="H343" s="177">
        <v>17</v>
      </c>
      <c r="I343" s="73"/>
      <c r="J343" s="178">
        <f>ROUND(I343*H343,2)</f>
        <v>0</v>
      </c>
      <c r="K343" s="175" t="s">
        <v>170</v>
      </c>
      <c r="L343" s="94"/>
      <c r="M343" s="179" t="s">
        <v>1</v>
      </c>
      <c r="N343" s="180" t="s">
        <v>43</v>
      </c>
      <c r="O343" s="181">
        <v>3.51</v>
      </c>
      <c r="P343" s="181">
        <f>O343*H343</f>
        <v>59.669999999999995</v>
      </c>
      <c r="Q343" s="181">
        <v>0</v>
      </c>
      <c r="R343" s="181">
        <f>Q343*H343</f>
        <v>0</v>
      </c>
      <c r="S343" s="181">
        <v>0</v>
      </c>
      <c r="T343" s="182">
        <f>S343*H343</f>
        <v>0</v>
      </c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R343" s="183" t="s">
        <v>171</v>
      </c>
      <c r="AT343" s="183" t="s">
        <v>166</v>
      </c>
      <c r="AU343" s="183" t="s">
        <v>87</v>
      </c>
      <c r="AY343" s="87" t="s">
        <v>164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87" t="s">
        <v>85</v>
      </c>
      <c r="BK343" s="184">
        <f>ROUND(I343*H343,2)</f>
        <v>0</v>
      </c>
      <c r="BL343" s="87" t="s">
        <v>171</v>
      </c>
      <c r="BM343" s="183" t="s">
        <v>1836</v>
      </c>
    </row>
    <row r="344" spans="1:65" s="191" customFormat="1" x14ac:dyDescent="0.2">
      <c r="B344" s="192"/>
      <c r="D344" s="185" t="s">
        <v>175</v>
      </c>
      <c r="E344" s="193" t="s">
        <v>1</v>
      </c>
      <c r="F344" s="194" t="s">
        <v>1714</v>
      </c>
      <c r="H344" s="193" t="s">
        <v>1</v>
      </c>
      <c r="I344" s="228"/>
      <c r="L344" s="192"/>
      <c r="M344" s="195"/>
      <c r="N344" s="196"/>
      <c r="O344" s="196"/>
      <c r="P344" s="196"/>
      <c r="Q344" s="196"/>
      <c r="R344" s="196"/>
      <c r="S344" s="196"/>
      <c r="T344" s="197"/>
      <c r="AT344" s="193" t="s">
        <v>175</v>
      </c>
      <c r="AU344" s="193" t="s">
        <v>87</v>
      </c>
      <c r="AV344" s="191" t="s">
        <v>85</v>
      </c>
      <c r="AW344" s="191" t="s">
        <v>33</v>
      </c>
      <c r="AX344" s="191" t="s">
        <v>78</v>
      </c>
      <c r="AY344" s="193" t="s">
        <v>164</v>
      </c>
    </row>
    <row r="345" spans="1:65" s="198" customFormat="1" x14ac:dyDescent="0.2">
      <c r="B345" s="199"/>
      <c r="D345" s="185" t="s">
        <v>175</v>
      </c>
      <c r="E345" s="200" t="s">
        <v>1</v>
      </c>
      <c r="F345" s="201" t="s">
        <v>271</v>
      </c>
      <c r="H345" s="202">
        <v>17</v>
      </c>
      <c r="I345" s="229"/>
      <c r="L345" s="199"/>
      <c r="M345" s="203"/>
      <c r="N345" s="204"/>
      <c r="O345" s="204"/>
      <c r="P345" s="204"/>
      <c r="Q345" s="204"/>
      <c r="R345" s="204"/>
      <c r="S345" s="204"/>
      <c r="T345" s="205"/>
      <c r="AT345" s="200" t="s">
        <v>175</v>
      </c>
      <c r="AU345" s="200" t="s">
        <v>87</v>
      </c>
      <c r="AV345" s="198" t="s">
        <v>87</v>
      </c>
      <c r="AW345" s="198" t="s">
        <v>33</v>
      </c>
      <c r="AX345" s="198" t="s">
        <v>85</v>
      </c>
      <c r="AY345" s="200" t="s">
        <v>164</v>
      </c>
    </row>
    <row r="346" spans="1:65" s="97" customFormat="1" ht="21.75" customHeight="1" x14ac:dyDescent="0.2">
      <c r="A346" s="95"/>
      <c r="B346" s="94"/>
      <c r="C346" s="214" t="s">
        <v>1837</v>
      </c>
      <c r="D346" s="214" t="s">
        <v>278</v>
      </c>
      <c r="E346" s="215" t="s">
        <v>1838</v>
      </c>
      <c r="F346" s="341" t="s">
        <v>1839</v>
      </c>
      <c r="G346" s="217" t="s">
        <v>349</v>
      </c>
      <c r="H346" s="218">
        <v>17</v>
      </c>
      <c r="I346" s="74"/>
      <c r="J346" s="219">
        <f>ROUND(I346*H346,2)</f>
        <v>0</v>
      </c>
      <c r="K346" s="216" t="s">
        <v>170</v>
      </c>
      <c r="L346" s="220"/>
      <c r="M346" s="221" t="s">
        <v>1</v>
      </c>
      <c r="N346" s="222" t="s">
        <v>43</v>
      </c>
      <c r="O346" s="181">
        <v>0</v>
      </c>
      <c r="P346" s="181">
        <f>O346*H346</f>
        <v>0</v>
      </c>
      <c r="Q346" s="181">
        <v>1.9E-3</v>
      </c>
      <c r="R346" s="181">
        <f>Q346*H346</f>
        <v>3.2300000000000002E-2</v>
      </c>
      <c r="S346" s="181">
        <v>0</v>
      </c>
      <c r="T346" s="182">
        <f>S346*H346</f>
        <v>0</v>
      </c>
      <c r="U346" s="95"/>
      <c r="V346" s="95"/>
      <c r="W346" s="95"/>
      <c r="X346" s="95"/>
      <c r="Y346" s="95"/>
      <c r="Z346" s="95"/>
      <c r="AA346" s="95"/>
      <c r="AB346" s="95"/>
      <c r="AC346" s="95"/>
      <c r="AD346" s="95"/>
      <c r="AE346" s="95"/>
      <c r="AR346" s="183" t="s">
        <v>212</v>
      </c>
      <c r="AT346" s="183" t="s">
        <v>278</v>
      </c>
      <c r="AU346" s="183" t="s">
        <v>87</v>
      </c>
      <c r="AY346" s="87" t="s">
        <v>164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87" t="s">
        <v>85</v>
      </c>
      <c r="BK346" s="184">
        <f>ROUND(I346*H346,2)</f>
        <v>0</v>
      </c>
      <c r="BL346" s="87" t="s">
        <v>171</v>
      </c>
      <c r="BM346" s="183" t="s">
        <v>1840</v>
      </c>
    </row>
    <row r="347" spans="1:65" s="97" customFormat="1" ht="33" customHeight="1" x14ac:dyDescent="0.2">
      <c r="A347" s="95"/>
      <c r="B347" s="94"/>
      <c r="C347" s="173" t="s">
        <v>1841</v>
      </c>
      <c r="D347" s="173" t="s">
        <v>166</v>
      </c>
      <c r="E347" s="174" t="s">
        <v>1842</v>
      </c>
      <c r="F347" s="175" t="s">
        <v>1843</v>
      </c>
      <c r="G347" s="176" t="s">
        <v>349</v>
      </c>
      <c r="H347" s="177">
        <v>4</v>
      </c>
      <c r="I347" s="73"/>
      <c r="J347" s="178">
        <f>ROUND(I347*H347,2)</f>
        <v>0</v>
      </c>
      <c r="K347" s="175" t="s">
        <v>170</v>
      </c>
      <c r="L347" s="94"/>
      <c r="M347" s="179" t="s">
        <v>1</v>
      </c>
      <c r="N347" s="180" t="s">
        <v>43</v>
      </c>
      <c r="O347" s="181">
        <v>1.32</v>
      </c>
      <c r="P347" s="181">
        <f>O347*H347</f>
        <v>5.28</v>
      </c>
      <c r="Q347" s="181">
        <v>1.65E-3</v>
      </c>
      <c r="R347" s="181">
        <f>Q347*H347</f>
        <v>6.6E-3</v>
      </c>
      <c r="S347" s="181">
        <v>0</v>
      </c>
      <c r="T347" s="182">
        <f>S347*H347</f>
        <v>0</v>
      </c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R347" s="183" t="s">
        <v>171</v>
      </c>
      <c r="AT347" s="183" t="s">
        <v>166</v>
      </c>
      <c r="AU347" s="183" t="s">
        <v>87</v>
      </c>
      <c r="AY347" s="87" t="s">
        <v>164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87" t="s">
        <v>85</v>
      </c>
      <c r="BK347" s="184">
        <f>ROUND(I347*H347,2)</f>
        <v>0</v>
      </c>
      <c r="BL347" s="87" t="s">
        <v>171</v>
      </c>
      <c r="BM347" s="183" t="s">
        <v>1844</v>
      </c>
    </row>
    <row r="348" spans="1:65" s="191" customFormat="1" x14ac:dyDescent="0.2">
      <c r="B348" s="192"/>
      <c r="D348" s="185" t="s">
        <v>175</v>
      </c>
      <c r="E348" s="193" t="s">
        <v>1</v>
      </c>
      <c r="F348" s="194" t="s">
        <v>1714</v>
      </c>
      <c r="H348" s="193" t="s">
        <v>1</v>
      </c>
      <c r="I348" s="228"/>
      <c r="L348" s="192"/>
      <c r="M348" s="195"/>
      <c r="N348" s="196"/>
      <c r="O348" s="196"/>
      <c r="P348" s="196"/>
      <c r="Q348" s="196"/>
      <c r="R348" s="196"/>
      <c r="S348" s="196"/>
      <c r="T348" s="197"/>
      <c r="AT348" s="193" t="s">
        <v>175</v>
      </c>
      <c r="AU348" s="193" t="s">
        <v>87</v>
      </c>
      <c r="AV348" s="191" t="s">
        <v>85</v>
      </c>
      <c r="AW348" s="191" t="s">
        <v>33</v>
      </c>
      <c r="AX348" s="191" t="s">
        <v>78</v>
      </c>
      <c r="AY348" s="193" t="s">
        <v>164</v>
      </c>
    </row>
    <row r="349" spans="1:65" s="198" customFormat="1" x14ac:dyDescent="0.2">
      <c r="B349" s="199"/>
      <c r="D349" s="185" t="s">
        <v>175</v>
      </c>
      <c r="E349" s="200" t="s">
        <v>1</v>
      </c>
      <c r="F349" s="201" t="s">
        <v>171</v>
      </c>
      <c r="H349" s="202">
        <v>4</v>
      </c>
      <c r="I349" s="229"/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175</v>
      </c>
      <c r="AU349" s="200" t="s">
        <v>87</v>
      </c>
      <c r="AV349" s="198" t="s">
        <v>87</v>
      </c>
      <c r="AW349" s="198" t="s">
        <v>33</v>
      </c>
      <c r="AX349" s="198" t="s">
        <v>85</v>
      </c>
      <c r="AY349" s="200" t="s">
        <v>164</v>
      </c>
    </row>
    <row r="350" spans="1:65" s="97" customFormat="1" ht="16.5" customHeight="1" x14ac:dyDescent="0.2">
      <c r="A350" s="95"/>
      <c r="B350" s="94"/>
      <c r="C350" s="214" t="s">
        <v>1845</v>
      </c>
      <c r="D350" s="214" t="s">
        <v>278</v>
      </c>
      <c r="E350" s="215" t="s">
        <v>1846</v>
      </c>
      <c r="F350" s="341" t="s">
        <v>1847</v>
      </c>
      <c r="G350" s="217" t="s">
        <v>752</v>
      </c>
      <c r="H350" s="218">
        <v>4</v>
      </c>
      <c r="I350" s="74"/>
      <c r="J350" s="219">
        <f>ROUND(I350*H350,2)</f>
        <v>0</v>
      </c>
      <c r="K350" s="216" t="s">
        <v>1</v>
      </c>
      <c r="L350" s="220"/>
      <c r="M350" s="221" t="s">
        <v>1</v>
      </c>
      <c r="N350" s="222" t="s">
        <v>43</v>
      </c>
      <c r="O350" s="181">
        <v>0</v>
      </c>
      <c r="P350" s="181">
        <f>O350*H350</f>
        <v>0</v>
      </c>
      <c r="Q350" s="181">
        <v>1.8499999999999999E-2</v>
      </c>
      <c r="R350" s="181">
        <f>Q350*H350</f>
        <v>7.3999999999999996E-2</v>
      </c>
      <c r="S350" s="181">
        <v>0</v>
      </c>
      <c r="T350" s="182">
        <f>S350*H350</f>
        <v>0</v>
      </c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R350" s="183" t="s">
        <v>212</v>
      </c>
      <c r="AT350" s="183" t="s">
        <v>278</v>
      </c>
      <c r="AU350" s="183" t="s">
        <v>87</v>
      </c>
      <c r="AY350" s="87" t="s">
        <v>164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87" t="s">
        <v>85</v>
      </c>
      <c r="BK350" s="184">
        <f>ROUND(I350*H350,2)</f>
        <v>0</v>
      </c>
      <c r="BL350" s="87" t="s">
        <v>171</v>
      </c>
      <c r="BM350" s="183" t="s">
        <v>1848</v>
      </c>
    </row>
    <row r="351" spans="1:65" s="97" customFormat="1" ht="16.5" customHeight="1" x14ac:dyDescent="0.2">
      <c r="A351" s="95"/>
      <c r="B351" s="94"/>
      <c r="C351" s="214" t="s">
        <v>1849</v>
      </c>
      <c r="D351" s="214" t="s">
        <v>278</v>
      </c>
      <c r="E351" s="215" t="s">
        <v>1850</v>
      </c>
      <c r="F351" s="341" t="s">
        <v>1851</v>
      </c>
      <c r="G351" s="217" t="s">
        <v>349</v>
      </c>
      <c r="H351" s="218">
        <v>4</v>
      </c>
      <c r="I351" s="74"/>
      <c r="J351" s="219">
        <f>ROUND(I351*H351,2)</f>
        <v>0</v>
      </c>
      <c r="K351" s="216" t="s">
        <v>1</v>
      </c>
      <c r="L351" s="220"/>
      <c r="M351" s="221" t="s">
        <v>1</v>
      </c>
      <c r="N351" s="222" t="s">
        <v>43</v>
      </c>
      <c r="O351" s="181">
        <v>0</v>
      </c>
      <c r="P351" s="181">
        <f>O351*H351</f>
        <v>0</v>
      </c>
      <c r="Q351" s="181">
        <v>1.4499999999999999E-3</v>
      </c>
      <c r="R351" s="181">
        <f>Q351*H351</f>
        <v>5.7999999999999996E-3</v>
      </c>
      <c r="S351" s="181">
        <v>0</v>
      </c>
      <c r="T351" s="182">
        <f>S351*H351</f>
        <v>0</v>
      </c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R351" s="183" t="s">
        <v>212</v>
      </c>
      <c r="AT351" s="183" t="s">
        <v>278</v>
      </c>
      <c r="AU351" s="183" t="s">
        <v>87</v>
      </c>
      <c r="AY351" s="87" t="s">
        <v>164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87" t="s">
        <v>85</v>
      </c>
      <c r="BK351" s="184">
        <f>ROUND(I351*H351,2)</f>
        <v>0</v>
      </c>
      <c r="BL351" s="87" t="s">
        <v>171</v>
      </c>
      <c r="BM351" s="183" t="s">
        <v>1852</v>
      </c>
    </row>
    <row r="352" spans="1:65" s="97" customFormat="1" ht="16.5" customHeight="1" x14ac:dyDescent="0.2">
      <c r="A352" s="95"/>
      <c r="B352" s="94"/>
      <c r="C352" s="173" t="s">
        <v>1853</v>
      </c>
      <c r="D352" s="173" t="s">
        <v>166</v>
      </c>
      <c r="E352" s="174" t="s">
        <v>785</v>
      </c>
      <c r="F352" s="175" t="s">
        <v>786</v>
      </c>
      <c r="G352" s="176" t="s">
        <v>187</v>
      </c>
      <c r="H352" s="177">
        <v>380.12</v>
      </c>
      <c r="I352" s="73"/>
      <c r="J352" s="178">
        <f>ROUND(I352*H352,2)</f>
        <v>0</v>
      </c>
      <c r="K352" s="175" t="s">
        <v>170</v>
      </c>
      <c r="L352" s="94"/>
      <c r="M352" s="179" t="s">
        <v>1</v>
      </c>
      <c r="N352" s="180" t="s">
        <v>43</v>
      </c>
      <c r="O352" s="181">
        <v>4.3999999999999997E-2</v>
      </c>
      <c r="P352" s="181">
        <f>O352*H352</f>
        <v>16.725279999999998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R352" s="183" t="s">
        <v>171</v>
      </c>
      <c r="AT352" s="183" t="s">
        <v>166</v>
      </c>
      <c r="AU352" s="183" t="s">
        <v>87</v>
      </c>
      <c r="AY352" s="87" t="s">
        <v>164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87" t="s">
        <v>85</v>
      </c>
      <c r="BK352" s="184">
        <f>ROUND(I352*H352,2)</f>
        <v>0</v>
      </c>
      <c r="BL352" s="87" t="s">
        <v>171</v>
      </c>
      <c r="BM352" s="183" t="s">
        <v>1854</v>
      </c>
    </row>
    <row r="353" spans="1:65" s="97" customFormat="1" ht="21.75" customHeight="1" x14ac:dyDescent="0.2">
      <c r="A353" s="95"/>
      <c r="B353" s="94"/>
      <c r="C353" s="173" t="s">
        <v>1855</v>
      </c>
      <c r="D353" s="173" t="s">
        <v>166</v>
      </c>
      <c r="E353" s="174" t="s">
        <v>788</v>
      </c>
      <c r="F353" s="175" t="s">
        <v>789</v>
      </c>
      <c r="G353" s="176" t="s">
        <v>187</v>
      </c>
      <c r="H353" s="177">
        <v>380.12</v>
      </c>
      <c r="I353" s="73"/>
      <c r="J353" s="178">
        <f>ROUND(I353*H353,2)</f>
        <v>0</v>
      </c>
      <c r="K353" s="175" t="s">
        <v>170</v>
      </c>
      <c r="L353" s="94"/>
      <c r="M353" s="179" t="s">
        <v>1</v>
      </c>
      <c r="N353" s="180" t="s">
        <v>43</v>
      </c>
      <c r="O353" s="181">
        <v>7.9000000000000001E-2</v>
      </c>
      <c r="P353" s="181">
        <f>O353*H353</f>
        <v>30.02948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R353" s="183" t="s">
        <v>171</v>
      </c>
      <c r="AT353" s="183" t="s">
        <v>166</v>
      </c>
      <c r="AU353" s="183" t="s">
        <v>87</v>
      </c>
      <c r="AY353" s="87" t="s">
        <v>164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87" t="s">
        <v>85</v>
      </c>
      <c r="BK353" s="184">
        <f>ROUND(I353*H353,2)</f>
        <v>0</v>
      </c>
      <c r="BL353" s="87" t="s">
        <v>171</v>
      </c>
      <c r="BM353" s="183" t="s">
        <v>1856</v>
      </c>
    </row>
    <row r="354" spans="1:65" s="198" customFormat="1" x14ac:dyDescent="0.2">
      <c r="B354" s="199"/>
      <c r="D354" s="185" t="s">
        <v>175</v>
      </c>
      <c r="E354" s="200" t="s">
        <v>1</v>
      </c>
      <c r="F354" s="201" t="s">
        <v>1660</v>
      </c>
      <c r="H354" s="202">
        <v>380.12</v>
      </c>
      <c r="I354" s="229"/>
      <c r="L354" s="199"/>
      <c r="M354" s="203"/>
      <c r="N354" s="204"/>
      <c r="O354" s="204"/>
      <c r="P354" s="204"/>
      <c r="Q354" s="204"/>
      <c r="R354" s="204"/>
      <c r="S354" s="204"/>
      <c r="T354" s="205"/>
      <c r="AT354" s="200" t="s">
        <v>175</v>
      </c>
      <c r="AU354" s="200" t="s">
        <v>87</v>
      </c>
      <c r="AV354" s="198" t="s">
        <v>87</v>
      </c>
      <c r="AW354" s="198" t="s">
        <v>33</v>
      </c>
      <c r="AX354" s="198" t="s">
        <v>85</v>
      </c>
      <c r="AY354" s="200" t="s">
        <v>164</v>
      </c>
    </row>
    <row r="355" spans="1:65" s="97" customFormat="1" ht="21.75" customHeight="1" x14ac:dyDescent="0.2">
      <c r="A355" s="95"/>
      <c r="B355" s="94"/>
      <c r="C355" s="173" t="s">
        <v>1857</v>
      </c>
      <c r="D355" s="173" t="s">
        <v>166</v>
      </c>
      <c r="E355" s="174" t="s">
        <v>792</v>
      </c>
      <c r="F355" s="175" t="s">
        <v>793</v>
      </c>
      <c r="G355" s="176" t="s">
        <v>349</v>
      </c>
      <c r="H355" s="177">
        <v>6</v>
      </c>
      <c r="I355" s="73"/>
      <c r="J355" s="178">
        <f>ROUND(I355*H355,2)</f>
        <v>0</v>
      </c>
      <c r="K355" s="175" t="s">
        <v>170</v>
      </c>
      <c r="L355" s="94"/>
      <c r="M355" s="179" t="s">
        <v>1</v>
      </c>
      <c r="N355" s="180" t="s">
        <v>43</v>
      </c>
      <c r="O355" s="181">
        <v>10.3</v>
      </c>
      <c r="P355" s="181">
        <f>O355*H355</f>
        <v>61.800000000000004</v>
      </c>
      <c r="Q355" s="181">
        <v>0.46009</v>
      </c>
      <c r="R355" s="181">
        <f>Q355*H355</f>
        <v>2.7605399999999998</v>
      </c>
      <c r="S355" s="181">
        <v>0</v>
      </c>
      <c r="T355" s="182">
        <f>S355*H355</f>
        <v>0</v>
      </c>
      <c r="U355" s="95"/>
      <c r="V355" s="95"/>
      <c r="W355" s="95"/>
      <c r="X355" s="95"/>
      <c r="Y355" s="95"/>
      <c r="Z355" s="95"/>
      <c r="AA355" s="95"/>
      <c r="AB355" s="95"/>
      <c r="AC355" s="95"/>
      <c r="AD355" s="95"/>
      <c r="AE355" s="95"/>
      <c r="AR355" s="183" t="s">
        <v>171</v>
      </c>
      <c r="AT355" s="183" t="s">
        <v>166</v>
      </c>
      <c r="AU355" s="183" t="s">
        <v>87</v>
      </c>
      <c r="AY355" s="87" t="s">
        <v>164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87" t="s">
        <v>85</v>
      </c>
      <c r="BK355" s="184">
        <f>ROUND(I355*H355,2)</f>
        <v>0</v>
      </c>
      <c r="BL355" s="87" t="s">
        <v>171</v>
      </c>
      <c r="BM355" s="183" t="s">
        <v>1858</v>
      </c>
    </row>
    <row r="356" spans="1:65" s="97" customFormat="1" ht="33" customHeight="1" x14ac:dyDescent="0.2">
      <c r="A356" s="95"/>
      <c r="B356" s="94"/>
      <c r="C356" s="173" t="s">
        <v>1859</v>
      </c>
      <c r="D356" s="173" t="s">
        <v>166</v>
      </c>
      <c r="E356" s="174" t="s">
        <v>1860</v>
      </c>
      <c r="F356" s="175" t="s">
        <v>1861</v>
      </c>
      <c r="G356" s="176" t="s">
        <v>215</v>
      </c>
      <c r="H356" s="177">
        <v>0.88300000000000001</v>
      </c>
      <c r="I356" s="73"/>
      <c r="J356" s="178">
        <f>ROUND(I356*H356,2)</f>
        <v>0</v>
      </c>
      <c r="K356" s="175" t="s">
        <v>170</v>
      </c>
      <c r="L356" s="94"/>
      <c r="M356" s="179" t="s">
        <v>1</v>
      </c>
      <c r="N356" s="180" t="s">
        <v>43</v>
      </c>
      <c r="O356" s="181">
        <v>2.5609999999999999</v>
      </c>
      <c r="P356" s="181">
        <f>O356*H356</f>
        <v>2.2613629999999998</v>
      </c>
      <c r="Q356" s="181">
        <v>0</v>
      </c>
      <c r="R356" s="181">
        <f>Q356*H356</f>
        <v>0</v>
      </c>
      <c r="S356" s="181">
        <v>0</v>
      </c>
      <c r="T356" s="182">
        <f>S356*H356</f>
        <v>0</v>
      </c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R356" s="183" t="s">
        <v>171</v>
      </c>
      <c r="AT356" s="183" t="s">
        <v>166</v>
      </c>
      <c r="AU356" s="183" t="s">
        <v>87</v>
      </c>
      <c r="AY356" s="87" t="s">
        <v>164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87" t="s">
        <v>85</v>
      </c>
      <c r="BK356" s="184">
        <f>ROUND(I356*H356,2)</f>
        <v>0</v>
      </c>
      <c r="BL356" s="87" t="s">
        <v>171</v>
      </c>
      <c r="BM356" s="183" t="s">
        <v>1862</v>
      </c>
    </row>
    <row r="357" spans="1:65" s="191" customFormat="1" x14ac:dyDescent="0.2">
      <c r="B357" s="192"/>
      <c r="D357" s="185" t="s">
        <v>175</v>
      </c>
      <c r="E357" s="193" t="s">
        <v>1</v>
      </c>
      <c r="F357" s="194" t="s">
        <v>1863</v>
      </c>
      <c r="H357" s="193" t="s">
        <v>1</v>
      </c>
      <c r="I357" s="228"/>
      <c r="L357" s="192"/>
      <c r="M357" s="195"/>
      <c r="N357" s="196"/>
      <c r="O357" s="196"/>
      <c r="P357" s="196"/>
      <c r="Q357" s="196"/>
      <c r="R357" s="196"/>
      <c r="S357" s="196"/>
      <c r="T357" s="197"/>
      <c r="AT357" s="193" t="s">
        <v>175</v>
      </c>
      <c r="AU357" s="193" t="s">
        <v>87</v>
      </c>
      <c r="AV357" s="191" t="s">
        <v>85</v>
      </c>
      <c r="AW357" s="191" t="s">
        <v>33</v>
      </c>
      <c r="AX357" s="191" t="s">
        <v>78</v>
      </c>
      <c r="AY357" s="193" t="s">
        <v>164</v>
      </c>
    </row>
    <row r="358" spans="1:65" s="198" customFormat="1" x14ac:dyDescent="0.2">
      <c r="B358" s="199"/>
      <c r="D358" s="185" t="s">
        <v>175</v>
      </c>
      <c r="E358" s="200" t="s">
        <v>1</v>
      </c>
      <c r="F358" s="201" t="s">
        <v>1864</v>
      </c>
      <c r="H358" s="202">
        <v>0.51200000000000001</v>
      </c>
      <c r="I358" s="229"/>
      <c r="L358" s="199"/>
      <c r="M358" s="203"/>
      <c r="N358" s="204"/>
      <c r="O358" s="204"/>
      <c r="P358" s="204"/>
      <c r="Q358" s="204"/>
      <c r="R358" s="204"/>
      <c r="S358" s="204"/>
      <c r="T358" s="205"/>
      <c r="AT358" s="200" t="s">
        <v>175</v>
      </c>
      <c r="AU358" s="200" t="s">
        <v>87</v>
      </c>
      <c r="AV358" s="198" t="s">
        <v>87</v>
      </c>
      <c r="AW358" s="198" t="s">
        <v>33</v>
      </c>
      <c r="AX358" s="198" t="s">
        <v>78</v>
      </c>
      <c r="AY358" s="200" t="s">
        <v>164</v>
      </c>
    </row>
    <row r="359" spans="1:65" s="191" customFormat="1" x14ac:dyDescent="0.2">
      <c r="B359" s="192"/>
      <c r="D359" s="185" t="s">
        <v>175</v>
      </c>
      <c r="E359" s="193" t="s">
        <v>1</v>
      </c>
      <c r="F359" s="194" t="s">
        <v>1865</v>
      </c>
      <c r="H359" s="193" t="s">
        <v>1</v>
      </c>
      <c r="I359" s="228"/>
      <c r="L359" s="192"/>
      <c r="M359" s="195"/>
      <c r="N359" s="196"/>
      <c r="O359" s="196"/>
      <c r="P359" s="196"/>
      <c r="Q359" s="196"/>
      <c r="R359" s="196"/>
      <c r="S359" s="196"/>
      <c r="T359" s="197"/>
      <c r="AT359" s="193" t="s">
        <v>175</v>
      </c>
      <c r="AU359" s="193" t="s">
        <v>87</v>
      </c>
      <c r="AV359" s="191" t="s">
        <v>85</v>
      </c>
      <c r="AW359" s="191" t="s">
        <v>33</v>
      </c>
      <c r="AX359" s="191" t="s">
        <v>78</v>
      </c>
      <c r="AY359" s="193" t="s">
        <v>164</v>
      </c>
    </row>
    <row r="360" spans="1:65" s="198" customFormat="1" x14ac:dyDescent="0.2">
      <c r="B360" s="199"/>
      <c r="D360" s="185" t="s">
        <v>175</v>
      </c>
      <c r="E360" s="200" t="s">
        <v>1</v>
      </c>
      <c r="F360" s="201" t="s">
        <v>1866</v>
      </c>
      <c r="H360" s="202">
        <v>0.371</v>
      </c>
      <c r="I360" s="229"/>
      <c r="L360" s="199"/>
      <c r="M360" s="203"/>
      <c r="N360" s="204"/>
      <c r="O360" s="204"/>
      <c r="P360" s="204"/>
      <c r="Q360" s="204"/>
      <c r="R360" s="204"/>
      <c r="S360" s="204"/>
      <c r="T360" s="205"/>
      <c r="AT360" s="200" t="s">
        <v>175</v>
      </c>
      <c r="AU360" s="200" t="s">
        <v>87</v>
      </c>
      <c r="AV360" s="198" t="s">
        <v>87</v>
      </c>
      <c r="AW360" s="198" t="s">
        <v>33</v>
      </c>
      <c r="AX360" s="198" t="s">
        <v>78</v>
      </c>
      <c r="AY360" s="200" t="s">
        <v>164</v>
      </c>
    </row>
    <row r="361" spans="1:65" s="206" customFormat="1" x14ac:dyDescent="0.2">
      <c r="B361" s="207"/>
      <c r="D361" s="185" t="s">
        <v>175</v>
      </c>
      <c r="E361" s="208" t="s">
        <v>1</v>
      </c>
      <c r="F361" s="209" t="s">
        <v>233</v>
      </c>
      <c r="H361" s="210">
        <v>0.88300000000000001</v>
      </c>
      <c r="I361" s="230"/>
      <c r="L361" s="207"/>
      <c r="M361" s="211"/>
      <c r="N361" s="212"/>
      <c r="O361" s="212"/>
      <c r="P361" s="212"/>
      <c r="Q361" s="212"/>
      <c r="R361" s="212"/>
      <c r="S361" s="212"/>
      <c r="T361" s="213"/>
      <c r="AT361" s="208" t="s">
        <v>175</v>
      </c>
      <c r="AU361" s="208" t="s">
        <v>87</v>
      </c>
      <c r="AV361" s="206" t="s">
        <v>171</v>
      </c>
      <c r="AW361" s="206" t="s">
        <v>33</v>
      </c>
      <c r="AX361" s="206" t="s">
        <v>85</v>
      </c>
      <c r="AY361" s="208" t="s">
        <v>164</v>
      </c>
    </row>
    <row r="362" spans="1:65" s="97" customFormat="1" ht="33" customHeight="1" x14ac:dyDescent="0.2">
      <c r="A362" s="95"/>
      <c r="B362" s="94"/>
      <c r="C362" s="173" t="s">
        <v>1867</v>
      </c>
      <c r="D362" s="173" t="s">
        <v>166</v>
      </c>
      <c r="E362" s="174" t="s">
        <v>1868</v>
      </c>
      <c r="F362" s="175" t="s">
        <v>1869</v>
      </c>
      <c r="G362" s="176" t="s">
        <v>215</v>
      </c>
      <c r="H362" s="177">
        <v>0.88300000000000001</v>
      </c>
      <c r="I362" s="73"/>
      <c r="J362" s="178">
        <f>ROUND(I362*H362,2)</f>
        <v>0</v>
      </c>
      <c r="K362" s="175" t="s">
        <v>170</v>
      </c>
      <c r="L362" s="94"/>
      <c r="M362" s="179" t="s">
        <v>1</v>
      </c>
      <c r="N362" s="180" t="s">
        <v>43</v>
      </c>
      <c r="O362" s="181">
        <v>0.35699999999999998</v>
      </c>
      <c r="P362" s="181">
        <f>O362*H362</f>
        <v>0.31523099999999998</v>
      </c>
      <c r="Q362" s="181">
        <v>0</v>
      </c>
      <c r="R362" s="181">
        <f>Q362*H362</f>
        <v>0</v>
      </c>
      <c r="S362" s="181">
        <v>0</v>
      </c>
      <c r="T362" s="182">
        <f>S362*H362</f>
        <v>0</v>
      </c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R362" s="183" t="s">
        <v>171</v>
      </c>
      <c r="AT362" s="183" t="s">
        <v>166</v>
      </c>
      <c r="AU362" s="183" t="s">
        <v>87</v>
      </c>
      <c r="AY362" s="87" t="s">
        <v>164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87" t="s">
        <v>85</v>
      </c>
      <c r="BK362" s="184">
        <f>ROUND(I362*H362,2)</f>
        <v>0</v>
      </c>
      <c r="BL362" s="87" t="s">
        <v>171</v>
      </c>
      <c r="BM362" s="183" t="s">
        <v>1870</v>
      </c>
    </row>
    <row r="363" spans="1:65" s="97" customFormat="1" ht="21.75" customHeight="1" x14ac:dyDescent="0.2">
      <c r="A363" s="95"/>
      <c r="B363" s="94"/>
      <c r="C363" s="173" t="s">
        <v>1871</v>
      </c>
      <c r="D363" s="173" t="s">
        <v>166</v>
      </c>
      <c r="E363" s="174" t="s">
        <v>1872</v>
      </c>
      <c r="F363" s="175" t="s">
        <v>1873</v>
      </c>
      <c r="G363" s="176" t="s">
        <v>169</v>
      </c>
      <c r="H363" s="177">
        <v>8.8320000000000007</v>
      </c>
      <c r="I363" s="73"/>
      <c r="J363" s="178">
        <f>ROUND(I363*H363,2)</f>
        <v>0</v>
      </c>
      <c r="K363" s="175" t="s">
        <v>170</v>
      </c>
      <c r="L363" s="94"/>
      <c r="M363" s="179" t="s">
        <v>1</v>
      </c>
      <c r="N363" s="180" t="s">
        <v>43</v>
      </c>
      <c r="O363" s="181">
        <v>0.9</v>
      </c>
      <c r="P363" s="181">
        <f>O363*H363</f>
        <v>7.9488000000000012</v>
      </c>
      <c r="Q363" s="181">
        <v>4.6499999999999996E-3</v>
      </c>
      <c r="R363" s="181">
        <f>Q363*H363</f>
        <v>4.1068800000000003E-2</v>
      </c>
      <c r="S363" s="181">
        <v>0</v>
      </c>
      <c r="T363" s="182">
        <f>S363*H363</f>
        <v>0</v>
      </c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R363" s="183" t="s">
        <v>171</v>
      </c>
      <c r="AT363" s="183" t="s">
        <v>166</v>
      </c>
      <c r="AU363" s="183" t="s">
        <v>87</v>
      </c>
      <c r="AY363" s="87" t="s">
        <v>164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87" t="s">
        <v>85</v>
      </c>
      <c r="BK363" s="184">
        <f>ROUND(I363*H363,2)</f>
        <v>0</v>
      </c>
      <c r="BL363" s="87" t="s">
        <v>171</v>
      </c>
      <c r="BM363" s="183" t="s">
        <v>1874</v>
      </c>
    </row>
    <row r="364" spans="1:65" s="191" customFormat="1" x14ac:dyDescent="0.2">
      <c r="B364" s="192"/>
      <c r="D364" s="185" t="s">
        <v>175</v>
      </c>
      <c r="E364" s="193" t="s">
        <v>1</v>
      </c>
      <c r="F364" s="194" t="s">
        <v>1875</v>
      </c>
      <c r="H364" s="193" t="s">
        <v>1</v>
      </c>
      <c r="I364" s="228"/>
      <c r="L364" s="192"/>
      <c r="M364" s="195"/>
      <c r="N364" s="196"/>
      <c r="O364" s="196"/>
      <c r="P364" s="196"/>
      <c r="Q364" s="196"/>
      <c r="R364" s="196"/>
      <c r="S364" s="196"/>
      <c r="T364" s="197"/>
      <c r="AT364" s="193" t="s">
        <v>175</v>
      </c>
      <c r="AU364" s="193" t="s">
        <v>87</v>
      </c>
      <c r="AV364" s="191" t="s">
        <v>85</v>
      </c>
      <c r="AW364" s="191" t="s">
        <v>33</v>
      </c>
      <c r="AX364" s="191" t="s">
        <v>78</v>
      </c>
      <c r="AY364" s="193" t="s">
        <v>164</v>
      </c>
    </row>
    <row r="365" spans="1:65" s="198" customFormat="1" x14ac:dyDescent="0.2">
      <c r="B365" s="199"/>
      <c r="D365" s="185" t="s">
        <v>175</v>
      </c>
      <c r="E365" s="200" t="s">
        <v>1</v>
      </c>
      <c r="F365" s="201" t="s">
        <v>1876</v>
      </c>
      <c r="H365" s="202">
        <v>1.92</v>
      </c>
      <c r="I365" s="229"/>
      <c r="L365" s="199"/>
      <c r="M365" s="203"/>
      <c r="N365" s="204"/>
      <c r="O365" s="204"/>
      <c r="P365" s="204"/>
      <c r="Q365" s="204"/>
      <c r="R365" s="204"/>
      <c r="S365" s="204"/>
      <c r="T365" s="205"/>
      <c r="AT365" s="200" t="s">
        <v>175</v>
      </c>
      <c r="AU365" s="200" t="s">
        <v>87</v>
      </c>
      <c r="AV365" s="198" t="s">
        <v>87</v>
      </c>
      <c r="AW365" s="198" t="s">
        <v>33</v>
      </c>
      <c r="AX365" s="198" t="s">
        <v>78</v>
      </c>
      <c r="AY365" s="200" t="s">
        <v>164</v>
      </c>
    </row>
    <row r="366" spans="1:65" s="198" customFormat="1" x14ac:dyDescent="0.2">
      <c r="B366" s="199"/>
      <c r="D366" s="185" t="s">
        <v>175</v>
      </c>
      <c r="E366" s="200" t="s">
        <v>1</v>
      </c>
      <c r="F366" s="201" t="s">
        <v>1877</v>
      </c>
      <c r="H366" s="202">
        <v>3.2</v>
      </c>
      <c r="I366" s="229"/>
      <c r="L366" s="199"/>
      <c r="M366" s="203"/>
      <c r="N366" s="204"/>
      <c r="O366" s="204"/>
      <c r="P366" s="204"/>
      <c r="Q366" s="204"/>
      <c r="R366" s="204"/>
      <c r="S366" s="204"/>
      <c r="T366" s="205"/>
      <c r="AT366" s="200" t="s">
        <v>175</v>
      </c>
      <c r="AU366" s="200" t="s">
        <v>87</v>
      </c>
      <c r="AV366" s="198" t="s">
        <v>87</v>
      </c>
      <c r="AW366" s="198" t="s">
        <v>33</v>
      </c>
      <c r="AX366" s="198" t="s">
        <v>78</v>
      </c>
      <c r="AY366" s="200" t="s">
        <v>164</v>
      </c>
    </row>
    <row r="367" spans="1:65" s="191" customFormat="1" x14ac:dyDescent="0.2">
      <c r="B367" s="192"/>
      <c r="D367" s="185" t="s">
        <v>175</v>
      </c>
      <c r="E367" s="193" t="s">
        <v>1</v>
      </c>
      <c r="F367" s="194" t="s">
        <v>1865</v>
      </c>
      <c r="H367" s="193" t="s">
        <v>1</v>
      </c>
      <c r="I367" s="228"/>
      <c r="L367" s="192"/>
      <c r="M367" s="195"/>
      <c r="N367" s="196"/>
      <c r="O367" s="196"/>
      <c r="P367" s="196"/>
      <c r="Q367" s="196"/>
      <c r="R367" s="196"/>
      <c r="S367" s="196"/>
      <c r="T367" s="197"/>
      <c r="AT367" s="193" t="s">
        <v>175</v>
      </c>
      <c r="AU367" s="193" t="s">
        <v>87</v>
      </c>
      <c r="AV367" s="191" t="s">
        <v>85</v>
      </c>
      <c r="AW367" s="191" t="s">
        <v>33</v>
      </c>
      <c r="AX367" s="191" t="s">
        <v>78</v>
      </c>
      <c r="AY367" s="193" t="s">
        <v>164</v>
      </c>
    </row>
    <row r="368" spans="1:65" s="198" customFormat="1" x14ac:dyDescent="0.2">
      <c r="B368" s="199"/>
      <c r="D368" s="185" t="s">
        <v>175</v>
      </c>
      <c r="E368" s="200" t="s">
        <v>1</v>
      </c>
      <c r="F368" s="201" t="s">
        <v>1878</v>
      </c>
      <c r="H368" s="202">
        <v>1.3919999999999999</v>
      </c>
      <c r="I368" s="229"/>
      <c r="L368" s="199"/>
      <c r="M368" s="203"/>
      <c r="N368" s="204"/>
      <c r="O368" s="204"/>
      <c r="P368" s="204"/>
      <c r="Q368" s="204"/>
      <c r="R368" s="204"/>
      <c r="S368" s="204"/>
      <c r="T368" s="205"/>
      <c r="AT368" s="200" t="s">
        <v>175</v>
      </c>
      <c r="AU368" s="200" t="s">
        <v>87</v>
      </c>
      <c r="AV368" s="198" t="s">
        <v>87</v>
      </c>
      <c r="AW368" s="198" t="s">
        <v>33</v>
      </c>
      <c r="AX368" s="198" t="s">
        <v>78</v>
      </c>
      <c r="AY368" s="200" t="s">
        <v>164</v>
      </c>
    </row>
    <row r="369" spans="1:65" s="198" customFormat="1" x14ac:dyDescent="0.2">
      <c r="B369" s="199"/>
      <c r="D369" s="185" t="s">
        <v>175</v>
      </c>
      <c r="E369" s="200" t="s">
        <v>1</v>
      </c>
      <c r="F369" s="201" t="s">
        <v>1879</v>
      </c>
      <c r="H369" s="202">
        <v>2.3199999999999998</v>
      </c>
      <c r="I369" s="229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175</v>
      </c>
      <c r="AU369" s="200" t="s">
        <v>87</v>
      </c>
      <c r="AV369" s="198" t="s">
        <v>87</v>
      </c>
      <c r="AW369" s="198" t="s">
        <v>33</v>
      </c>
      <c r="AX369" s="198" t="s">
        <v>78</v>
      </c>
      <c r="AY369" s="200" t="s">
        <v>164</v>
      </c>
    </row>
    <row r="370" spans="1:65" s="206" customFormat="1" x14ac:dyDescent="0.2">
      <c r="B370" s="207"/>
      <c r="D370" s="185" t="s">
        <v>175</v>
      </c>
      <c r="E370" s="208" t="s">
        <v>1</v>
      </c>
      <c r="F370" s="209" t="s">
        <v>233</v>
      </c>
      <c r="H370" s="210">
        <v>8.8320000000000007</v>
      </c>
      <c r="I370" s="230"/>
      <c r="L370" s="207"/>
      <c r="M370" s="211"/>
      <c r="N370" s="212"/>
      <c r="O370" s="212"/>
      <c r="P370" s="212"/>
      <c r="Q370" s="212"/>
      <c r="R370" s="212"/>
      <c r="S370" s="212"/>
      <c r="T370" s="213"/>
      <c r="AT370" s="208" t="s">
        <v>175</v>
      </c>
      <c r="AU370" s="208" t="s">
        <v>87</v>
      </c>
      <c r="AV370" s="206" t="s">
        <v>171</v>
      </c>
      <c r="AW370" s="206" t="s">
        <v>33</v>
      </c>
      <c r="AX370" s="206" t="s">
        <v>85</v>
      </c>
      <c r="AY370" s="208" t="s">
        <v>164</v>
      </c>
    </row>
    <row r="371" spans="1:65" s="97" customFormat="1" ht="21.75" customHeight="1" x14ac:dyDescent="0.2">
      <c r="A371" s="95"/>
      <c r="B371" s="94"/>
      <c r="C371" s="173" t="s">
        <v>1880</v>
      </c>
      <c r="D371" s="173" t="s">
        <v>166</v>
      </c>
      <c r="E371" s="174" t="s">
        <v>1881</v>
      </c>
      <c r="F371" s="175" t="s">
        <v>1882</v>
      </c>
      <c r="G371" s="176" t="s">
        <v>349</v>
      </c>
      <c r="H371" s="177">
        <v>2</v>
      </c>
      <c r="I371" s="73"/>
      <c r="J371" s="178">
        <f>ROUND(I371*H371,2)</f>
        <v>0</v>
      </c>
      <c r="K371" s="175" t="s">
        <v>170</v>
      </c>
      <c r="L371" s="94"/>
      <c r="M371" s="179" t="s">
        <v>1</v>
      </c>
      <c r="N371" s="180" t="s">
        <v>43</v>
      </c>
      <c r="O371" s="181">
        <v>0.65700000000000003</v>
      </c>
      <c r="P371" s="181">
        <f>O371*H371</f>
        <v>1.3140000000000001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R371" s="183" t="s">
        <v>171</v>
      </c>
      <c r="AT371" s="183" t="s">
        <v>166</v>
      </c>
      <c r="AU371" s="183" t="s">
        <v>87</v>
      </c>
      <c r="AY371" s="87" t="s">
        <v>164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87" t="s">
        <v>85</v>
      </c>
      <c r="BK371" s="184">
        <f>ROUND(I371*H371,2)</f>
        <v>0</v>
      </c>
      <c r="BL371" s="87" t="s">
        <v>171</v>
      </c>
      <c r="BM371" s="183" t="s">
        <v>1883</v>
      </c>
    </row>
    <row r="372" spans="1:65" s="198" customFormat="1" x14ac:dyDescent="0.2">
      <c r="B372" s="199"/>
      <c r="D372" s="185" t="s">
        <v>175</v>
      </c>
      <c r="E372" s="200" t="s">
        <v>1</v>
      </c>
      <c r="F372" s="201" t="s">
        <v>1884</v>
      </c>
      <c r="H372" s="202">
        <v>1</v>
      </c>
      <c r="I372" s="229"/>
      <c r="L372" s="199"/>
      <c r="M372" s="203"/>
      <c r="N372" s="204"/>
      <c r="O372" s="204"/>
      <c r="P372" s="204"/>
      <c r="Q372" s="204"/>
      <c r="R372" s="204"/>
      <c r="S372" s="204"/>
      <c r="T372" s="205"/>
      <c r="AT372" s="200" t="s">
        <v>175</v>
      </c>
      <c r="AU372" s="200" t="s">
        <v>87</v>
      </c>
      <c r="AV372" s="198" t="s">
        <v>87</v>
      </c>
      <c r="AW372" s="198" t="s">
        <v>33</v>
      </c>
      <c r="AX372" s="198" t="s">
        <v>78</v>
      </c>
      <c r="AY372" s="200" t="s">
        <v>164</v>
      </c>
    </row>
    <row r="373" spans="1:65" s="198" customFormat="1" x14ac:dyDescent="0.2">
      <c r="B373" s="199"/>
      <c r="D373" s="185" t="s">
        <v>175</v>
      </c>
      <c r="E373" s="200" t="s">
        <v>1</v>
      </c>
      <c r="F373" s="201" t="s">
        <v>1885</v>
      </c>
      <c r="H373" s="202">
        <v>1</v>
      </c>
      <c r="I373" s="229"/>
      <c r="L373" s="199"/>
      <c r="M373" s="203"/>
      <c r="N373" s="204"/>
      <c r="O373" s="204"/>
      <c r="P373" s="204"/>
      <c r="Q373" s="204"/>
      <c r="R373" s="204"/>
      <c r="S373" s="204"/>
      <c r="T373" s="205"/>
      <c r="AT373" s="200" t="s">
        <v>175</v>
      </c>
      <c r="AU373" s="200" t="s">
        <v>87</v>
      </c>
      <c r="AV373" s="198" t="s">
        <v>87</v>
      </c>
      <c r="AW373" s="198" t="s">
        <v>33</v>
      </c>
      <c r="AX373" s="198" t="s">
        <v>78</v>
      </c>
      <c r="AY373" s="200" t="s">
        <v>164</v>
      </c>
    </row>
    <row r="374" spans="1:65" s="206" customFormat="1" x14ac:dyDescent="0.2">
      <c r="B374" s="207"/>
      <c r="D374" s="185" t="s">
        <v>175</v>
      </c>
      <c r="E374" s="208" t="s">
        <v>1</v>
      </c>
      <c r="F374" s="209" t="s">
        <v>233</v>
      </c>
      <c r="H374" s="210">
        <v>2</v>
      </c>
      <c r="I374" s="230"/>
      <c r="L374" s="207"/>
      <c r="M374" s="211"/>
      <c r="N374" s="212"/>
      <c r="O374" s="212"/>
      <c r="P374" s="212"/>
      <c r="Q374" s="212"/>
      <c r="R374" s="212"/>
      <c r="S374" s="212"/>
      <c r="T374" s="213"/>
      <c r="AT374" s="208" t="s">
        <v>175</v>
      </c>
      <c r="AU374" s="208" t="s">
        <v>87</v>
      </c>
      <c r="AV374" s="206" t="s">
        <v>171</v>
      </c>
      <c r="AW374" s="206" t="s">
        <v>33</v>
      </c>
      <c r="AX374" s="206" t="s">
        <v>85</v>
      </c>
      <c r="AY374" s="208" t="s">
        <v>164</v>
      </c>
    </row>
    <row r="375" spans="1:65" s="97" customFormat="1" ht="21.75" customHeight="1" x14ac:dyDescent="0.2">
      <c r="A375" s="95"/>
      <c r="B375" s="94"/>
      <c r="C375" s="173" t="s">
        <v>1886</v>
      </c>
      <c r="D375" s="173" t="s">
        <v>166</v>
      </c>
      <c r="E375" s="174" t="s">
        <v>516</v>
      </c>
      <c r="F375" s="175" t="s">
        <v>517</v>
      </c>
      <c r="G375" s="176" t="s">
        <v>349</v>
      </c>
      <c r="H375" s="177">
        <v>2</v>
      </c>
      <c r="I375" s="73"/>
      <c r="J375" s="178">
        <f>ROUND(I375*H375,2)</f>
        <v>0</v>
      </c>
      <c r="K375" s="175" t="s">
        <v>170</v>
      </c>
      <c r="L375" s="94"/>
      <c r="M375" s="179" t="s">
        <v>1</v>
      </c>
      <c r="N375" s="180" t="s">
        <v>43</v>
      </c>
      <c r="O375" s="181">
        <v>0.64100000000000001</v>
      </c>
      <c r="P375" s="181">
        <f>O375*H375</f>
        <v>1.282</v>
      </c>
      <c r="Q375" s="181">
        <v>0</v>
      </c>
      <c r="R375" s="181">
        <f>Q375*H375</f>
        <v>0</v>
      </c>
      <c r="S375" s="181">
        <v>0.1</v>
      </c>
      <c r="T375" s="182">
        <f>S375*H375</f>
        <v>0.2</v>
      </c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R375" s="183" t="s">
        <v>171</v>
      </c>
      <c r="AT375" s="183" t="s">
        <v>166</v>
      </c>
      <c r="AU375" s="183" t="s">
        <v>87</v>
      </c>
      <c r="AY375" s="87" t="s">
        <v>164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87" t="s">
        <v>85</v>
      </c>
      <c r="BK375" s="184">
        <f>ROUND(I375*H375,2)</f>
        <v>0</v>
      </c>
      <c r="BL375" s="87" t="s">
        <v>171</v>
      </c>
      <c r="BM375" s="183" t="s">
        <v>1887</v>
      </c>
    </row>
    <row r="376" spans="1:65" s="198" customFormat="1" x14ac:dyDescent="0.2">
      <c r="B376" s="199"/>
      <c r="D376" s="185" t="s">
        <v>175</v>
      </c>
      <c r="E376" s="200" t="s">
        <v>1</v>
      </c>
      <c r="F376" s="201" t="s">
        <v>1888</v>
      </c>
      <c r="H376" s="202">
        <v>1</v>
      </c>
      <c r="I376" s="229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175</v>
      </c>
      <c r="AU376" s="200" t="s">
        <v>87</v>
      </c>
      <c r="AV376" s="198" t="s">
        <v>87</v>
      </c>
      <c r="AW376" s="198" t="s">
        <v>33</v>
      </c>
      <c r="AX376" s="198" t="s">
        <v>78</v>
      </c>
      <c r="AY376" s="200" t="s">
        <v>164</v>
      </c>
    </row>
    <row r="377" spans="1:65" s="198" customFormat="1" x14ac:dyDescent="0.2">
      <c r="B377" s="199"/>
      <c r="D377" s="185" t="s">
        <v>175</v>
      </c>
      <c r="E377" s="200" t="s">
        <v>1</v>
      </c>
      <c r="F377" s="201" t="s">
        <v>1889</v>
      </c>
      <c r="H377" s="202">
        <v>1</v>
      </c>
      <c r="I377" s="229"/>
      <c r="L377" s="199"/>
      <c r="M377" s="203"/>
      <c r="N377" s="204"/>
      <c r="O377" s="204"/>
      <c r="P377" s="204"/>
      <c r="Q377" s="204"/>
      <c r="R377" s="204"/>
      <c r="S377" s="204"/>
      <c r="T377" s="205"/>
      <c r="AT377" s="200" t="s">
        <v>175</v>
      </c>
      <c r="AU377" s="200" t="s">
        <v>87</v>
      </c>
      <c r="AV377" s="198" t="s">
        <v>87</v>
      </c>
      <c r="AW377" s="198" t="s">
        <v>33</v>
      </c>
      <c r="AX377" s="198" t="s">
        <v>78</v>
      </c>
      <c r="AY377" s="200" t="s">
        <v>164</v>
      </c>
    </row>
    <row r="378" spans="1:65" s="206" customFormat="1" x14ac:dyDescent="0.2">
      <c r="B378" s="207"/>
      <c r="D378" s="185" t="s">
        <v>175</v>
      </c>
      <c r="E378" s="208" t="s">
        <v>1</v>
      </c>
      <c r="F378" s="209" t="s">
        <v>233</v>
      </c>
      <c r="H378" s="210">
        <v>2</v>
      </c>
      <c r="I378" s="230"/>
      <c r="L378" s="207"/>
      <c r="M378" s="211"/>
      <c r="N378" s="212"/>
      <c r="O378" s="212"/>
      <c r="P378" s="212"/>
      <c r="Q378" s="212"/>
      <c r="R378" s="212"/>
      <c r="S378" s="212"/>
      <c r="T378" s="213"/>
      <c r="AT378" s="208" t="s">
        <v>175</v>
      </c>
      <c r="AU378" s="208" t="s">
        <v>87</v>
      </c>
      <c r="AV378" s="206" t="s">
        <v>171</v>
      </c>
      <c r="AW378" s="206" t="s">
        <v>33</v>
      </c>
      <c r="AX378" s="206" t="s">
        <v>85</v>
      </c>
      <c r="AY378" s="208" t="s">
        <v>164</v>
      </c>
    </row>
    <row r="379" spans="1:65" s="97" customFormat="1" ht="16.5" customHeight="1" x14ac:dyDescent="0.2">
      <c r="A379" s="95"/>
      <c r="B379" s="94"/>
      <c r="C379" s="173" t="s">
        <v>1890</v>
      </c>
      <c r="D379" s="173" t="s">
        <v>166</v>
      </c>
      <c r="E379" s="174" t="s">
        <v>1891</v>
      </c>
      <c r="F379" s="175" t="s">
        <v>1892</v>
      </c>
      <c r="G379" s="176" t="s">
        <v>349</v>
      </c>
      <c r="H379" s="177">
        <v>2</v>
      </c>
      <c r="I379" s="73"/>
      <c r="J379" s="178">
        <f t="shared" ref="J379:J383" si="20">ROUND(I379*H379,2)</f>
        <v>0</v>
      </c>
      <c r="K379" s="175" t="s">
        <v>170</v>
      </c>
      <c r="L379" s="94"/>
      <c r="M379" s="179" t="s">
        <v>1</v>
      </c>
      <c r="N379" s="180" t="s">
        <v>43</v>
      </c>
      <c r="O379" s="181">
        <v>0.77200000000000002</v>
      </c>
      <c r="P379" s="181">
        <f t="shared" ref="P379:P383" si="21">O379*H379</f>
        <v>1.544</v>
      </c>
      <c r="Q379" s="181">
        <v>6.3829999999999998E-2</v>
      </c>
      <c r="R379" s="181">
        <f t="shared" ref="R379:R383" si="22">Q379*H379</f>
        <v>0.12766</v>
      </c>
      <c r="S379" s="181">
        <v>0</v>
      </c>
      <c r="T379" s="182">
        <f t="shared" ref="T379:T383" si="23">S379*H379</f>
        <v>0</v>
      </c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R379" s="183" t="s">
        <v>171</v>
      </c>
      <c r="AT379" s="183" t="s">
        <v>166</v>
      </c>
      <c r="AU379" s="183" t="s">
        <v>87</v>
      </c>
      <c r="AY379" s="87" t="s">
        <v>164</v>
      </c>
      <c r="BE379" s="184">
        <f t="shared" ref="BE379:BE383" si="24">IF(N379="základní",J379,0)</f>
        <v>0</v>
      </c>
      <c r="BF379" s="184">
        <f t="shared" ref="BF379:BF383" si="25">IF(N379="snížená",J379,0)</f>
        <v>0</v>
      </c>
      <c r="BG379" s="184">
        <f t="shared" ref="BG379:BG383" si="26">IF(N379="zákl. přenesená",J379,0)</f>
        <v>0</v>
      </c>
      <c r="BH379" s="184">
        <f t="shared" ref="BH379:BH383" si="27">IF(N379="sníž. přenesená",J379,0)</f>
        <v>0</v>
      </c>
      <c r="BI379" s="184">
        <f t="shared" ref="BI379:BI383" si="28">IF(N379="nulová",J379,0)</f>
        <v>0</v>
      </c>
      <c r="BJ379" s="87" t="s">
        <v>85</v>
      </c>
      <c r="BK379" s="184">
        <f t="shared" ref="BK379:BK383" si="29">ROUND(I379*H379,2)</f>
        <v>0</v>
      </c>
      <c r="BL379" s="87" t="s">
        <v>171</v>
      </c>
      <c r="BM379" s="183" t="s">
        <v>1893</v>
      </c>
    </row>
    <row r="380" spans="1:65" s="97" customFormat="1" ht="16.5" customHeight="1" x14ac:dyDescent="0.2">
      <c r="A380" s="95"/>
      <c r="B380" s="94"/>
      <c r="C380" s="214" t="s">
        <v>1894</v>
      </c>
      <c r="D380" s="214" t="s">
        <v>278</v>
      </c>
      <c r="E380" s="215" t="s">
        <v>1895</v>
      </c>
      <c r="F380" s="341" t="s">
        <v>1896</v>
      </c>
      <c r="G380" s="217" t="s">
        <v>349</v>
      </c>
      <c r="H380" s="218">
        <v>17</v>
      </c>
      <c r="I380" s="74"/>
      <c r="J380" s="219">
        <f t="shared" si="20"/>
        <v>0</v>
      </c>
      <c r="K380" s="216" t="s">
        <v>170</v>
      </c>
      <c r="L380" s="220"/>
      <c r="M380" s="221" t="s">
        <v>1</v>
      </c>
      <c r="N380" s="222" t="s">
        <v>43</v>
      </c>
      <c r="O380" s="181">
        <v>0</v>
      </c>
      <c r="P380" s="181">
        <f t="shared" si="21"/>
        <v>0</v>
      </c>
      <c r="Q380" s="181">
        <v>7.3000000000000001E-3</v>
      </c>
      <c r="R380" s="181">
        <f t="shared" si="22"/>
        <v>0.1241</v>
      </c>
      <c r="S380" s="181">
        <v>0</v>
      </c>
      <c r="T380" s="182">
        <f t="shared" si="23"/>
        <v>0</v>
      </c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R380" s="183" t="s">
        <v>212</v>
      </c>
      <c r="AT380" s="183" t="s">
        <v>278</v>
      </c>
      <c r="AU380" s="183" t="s">
        <v>87</v>
      </c>
      <c r="AY380" s="87" t="s">
        <v>164</v>
      </c>
      <c r="BE380" s="184">
        <f t="shared" si="24"/>
        <v>0</v>
      </c>
      <c r="BF380" s="184">
        <f t="shared" si="25"/>
        <v>0</v>
      </c>
      <c r="BG380" s="184">
        <f t="shared" si="26"/>
        <v>0</v>
      </c>
      <c r="BH380" s="184">
        <f t="shared" si="27"/>
        <v>0</v>
      </c>
      <c r="BI380" s="184">
        <f t="shared" si="28"/>
        <v>0</v>
      </c>
      <c r="BJ380" s="87" t="s">
        <v>85</v>
      </c>
      <c r="BK380" s="184">
        <f t="shared" si="29"/>
        <v>0</v>
      </c>
      <c r="BL380" s="87" t="s">
        <v>171</v>
      </c>
      <c r="BM380" s="183" t="s">
        <v>1897</v>
      </c>
    </row>
    <row r="381" spans="1:65" s="97" customFormat="1" ht="16.5" customHeight="1" x14ac:dyDescent="0.2">
      <c r="A381" s="95"/>
      <c r="B381" s="94"/>
      <c r="C381" s="173" t="s">
        <v>1898</v>
      </c>
      <c r="D381" s="173" t="s">
        <v>166</v>
      </c>
      <c r="E381" s="174" t="s">
        <v>795</v>
      </c>
      <c r="F381" s="175" t="s">
        <v>796</v>
      </c>
      <c r="G381" s="176" t="s">
        <v>349</v>
      </c>
      <c r="H381" s="177">
        <v>2</v>
      </c>
      <c r="I381" s="73"/>
      <c r="J381" s="178">
        <f t="shared" si="20"/>
        <v>0</v>
      </c>
      <c r="K381" s="175" t="s">
        <v>170</v>
      </c>
      <c r="L381" s="94"/>
      <c r="M381" s="179" t="s">
        <v>1</v>
      </c>
      <c r="N381" s="180" t="s">
        <v>43</v>
      </c>
      <c r="O381" s="181">
        <v>0.86299999999999999</v>
      </c>
      <c r="P381" s="181">
        <f t="shared" si="21"/>
        <v>1.726</v>
      </c>
      <c r="Q381" s="181">
        <v>0.12303</v>
      </c>
      <c r="R381" s="181">
        <f t="shared" si="22"/>
        <v>0.24606</v>
      </c>
      <c r="S381" s="181">
        <v>0</v>
      </c>
      <c r="T381" s="182">
        <f t="shared" si="23"/>
        <v>0</v>
      </c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R381" s="183" t="s">
        <v>171</v>
      </c>
      <c r="AT381" s="183" t="s">
        <v>166</v>
      </c>
      <c r="AU381" s="183" t="s">
        <v>87</v>
      </c>
      <c r="AY381" s="87" t="s">
        <v>164</v>
      </c>
      <c r="BE381" s="184">
        <f t="shared" si="24"/>
        <v>0</v>
      </c>
      <c r="BF381" s="184">
        <f t="shared" si="25"/>
        <v>0</v>
      </c>
      <c r="BG381" s="184">
        <f t="shared" si="26"/>
        <v>0</v>
      </c>
      <c r="BH381" s="184">
        <f t="shared" si="27"/>
        <v>0</v>
      </c>
      <c r="BI381" s="184">
        <f t="shared" si="28"/>
        <v>0</v>
      </c>
      <c r="BJ381" s="87" t="s">
        <v>85</v>
      </c>
      <c r="BK381" s="184">
        <f t="shared" si="29"/>
        <v>0</v>
      </c>
      <c r="BL381" s="87" t="s">
        <v>171</v>
      </c>
      <c r="BM381" s="183" t="s">
        <v>1899</v>
      </c>
    </row>
    <row r="382" spans="1:65" s="97" customFormat="1" ht="21.75" customHeight="1" x14ac:dyDescent="0.2">
      <c r="A382" s="95"/>
      <c r="B382" s="94"/>
      <c r="C382" s="214" t="s">
        <v>1900</v>
      </c>
      <c r="D382" s="214" t="s">
        <v>278</v>
      </c>
      <c r="E382" s="215" t="s">
        <v>1901</v>
      </c>
      <c r="F382" s="341" t="s">
        <v>1902</v>
      </c>
      <c r="G382" s="217" t="s">
        <v>349</v>
      </c>
      <c r="H382" s="218">
        <v>2</v>
      </c>
      <c r="I382" s="74"/>
      <c r="J382" s="219">
        <f t="shared" si="20"/>
        <v>0</v>
      </c>
      <c r="K382" s="216" t="s">
        <v>170</v>
      </c>
      <c r="L382" s="220"/>
      <c r="M382" s="221" t="s">
        <v>1</v>
      </c>
      <c r="N382" s="222" t="s">
        <v>43</v>
      </c>
      <c r="O382" s="181">
        <v>0</v>
      </c>
      <c r="P382" s="181">
        <f t="shared" si="21"/>
        <v>0</v>
      </c>
      <c r="Q382" s="181">
        <v>1.3299999999999999E-2</v>
      </c>
      <c r="R382" s="181">
        <f t="shared" si="22"/>
        <v>2.6599999999999999E-2</v>
      </c>
      <c r="S382" s="181">
        <v>0</v>
      </c>
      <c r="T382" s="182">
        <f t="shared" si="23"/>
        <v>0</v>
      </c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R382" s="183" t="s">
        <v>212</v>
      </c>
      <c r="AT382" s="183" t="s">
        <v>278</v>
      </c>
      <c r="AU382" s="183" t="s">
        <v>87</v>
      </c>
      <c r="AY382" s="87" t="s">
        <v>164</v>
      </c>
      <c r="BE382" s="184">
        <f t="shared" si="24"/>
        <v>0</v>
      </c>
      <c r="BF382" s="184">
        <f t="shared" si="25"/>
        <v>0</v>
      </c>
      <c r="BG382" s="184">
        <f t="shared" si="26"/>
        <v>0</v>
      </c>
      <c r="BH382" s="184">
        <f t="shared" si="27"/>
        <v>0</v>
      </c>
      <c r="BI382" s="184">
        <f t="shared" si="28"/>
        <v>0</v>
      </c>
      <c r="BJ382" s="87" t="s">
        <v>85</v>
      </c>
      <c r="BK382" s="184">
        <f t="shared" si="29"/>
        <v>0</v>
      </c>
      <c r="BL382" s="87" t="s">
        <v>171</v>
      </c>
      <c r="BM382" s="183" t="s">
        <v>1903</v>
      </c>
    </row>
    <row r="383" spans="1:65" s="97" customFormat="1" ht="21.75" customHeight="1" x14ac:dyDescent="0.2">
      <c r="A383" s="95"/>
      <c r="B383" s="94"/>
      <c r="C383" s="173" t="s">
        <v>1904</v>
      </c>
      <c r="D383" s="173" t="s">
        <v>166</v>
      </c>
      <c r="E383" s="174" t="s">
        <v>1905</v>
      </c>
      <c r="F383" s="175" t="s">
        <v>1906</v>
      </c>
      <c r="G383" s="176" t="s">
        <v>349</v>
      </c>
      <c r="H383" s="177">
        <v>10</v>
      </c>
      <c r="I383" s="73"/>
      <c r="J383" s="178">
        <f t="shared" si="20"/>
        <v>0</v>
      </c>
      <c r="K383" s="175" t="s">
        <v>1</v>
      </c>
      <c r="L383" s="94"/>
      <c r="M383" s="179" t="s">
        <v>1</v>
      </c>
      <c r="N383" s="180" t="s">
        <v>43</v>
      </c>
      <c r="O383" s="181">
        <v>0.14000000000000001</v>
      </c>
      <c r="P383" s="181">
        <f t="shared" si="21"/>
        <v>1.4000000000000001</v>
      </c>
      <c r="Q383" s="181">
        <v>1.56E-3</v>
      </c>
      <c r="R383" s="181">
        <f t="shared" si="22"/>
        <v>1.5599999999999999E-2</v>
      </c>
      <c r="S383" s="181">
        <v>0</v>
      </c>
      <c r="T383" s="182">
        <f t="shared" si="23"/>
        <v>0</v>
      </c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R383" s="183" t="s">
        <v>171</v>
      </c>
      <c r="AT383" s="183" t="s">
        <v>166</v>
      </c>
      <c r="AU383" s="183" t="s">
        <v>87</v>
      </c>
      <c r="AY383" s="87" t="s">
        <v>164</v>
      </c>
      <c r="BE383" s="184">
        <f t="shared" si="24"/>
        <v>0</v>
      </c>
      <c r="BF383" s="184">
        <f t="shared" si="25"/>
        <v>0</v>
      </c>
      <c r="BG383" s="184">
        <f t="shared" si="26"/>
        <v>0</v>
      </c>
      <c r="BH383" s="184">
        <f t="shared" si="27"/>
        <v>0</v>
      </c>
      <c r="BI383" s="184">
        <f t="shared" si="28"/>
        <v>0</v>
      </c>
      <c r="BJ383" s="87" t="s">
        <v>85</v>
      </c>
      <c r="BK383" s="184">
        <f t="shared" si="29"/>
        <v>0</v>
      </c>
      <c r="BL383" s="87" t="s">
        <v>171</v>
      </c>
      <c r="BM383" s="183" t="s">
        <v>1907</v>
      </c>
    </row>
    <row r="384" spans="1:65" s="191" customFormat="1" x14ac:dyDescent="0.2">
      <c r="B384" s="192"/>
      <c r="D384" s="185" t="s">
        <v>175</v>
      </c>
      <c r="E384" s="193" t="s">
        <v>1</v>
      </c>
      <c r="F384" s="194" t="s">
        <v>1908</v>
      </c>
      <c r="H384" s="193" t="s">
        <v>1</v>
      </c>
      <c r="I384" s="228"/>
      <c r="L384" s="192"/>
      <c r="M384" s="195"/>
      <c r="N384" s="196"/>
      <c r="O384" s="196"/>
      <c r="P384" s="196"/>
      <c r="Q384" s="196"/>
      <c r="R384" s="196"/>
      <c r="S384" s="196"/>
      <c r="T384" s="197"/>
      <c r="AT384" s="193" t="s">
        <v>175</v>
      </c>
      <c r="AU384" s="193" t="s">
        <v>87</v>
      </c>
      <c r="AV384" s="191" t="s">
        <v>85</v>
      </c>
      <c r="AW384" s="191" t="s">
        <v>33</v>
      </c>
      <c r="AX384" s="191" t="s">
        <v>78</v>
      </c>
      <c r="AY384" s="193" t="s">
        <v>164</v>
      </c>
    </row>
    <row r="385" spans="1:65" s="198" customFormat="1" x14ac:dyDescent="0.2">
      <c r="B385" s="199"/>
      <c r="D385" s="185" t="s">
        <v>175</v>
      </c>
      <c r="E385" s="200" t="s">
        <v>1</v>
      </c>
      <c r="F385" s="201" t="s">
        <v>1909</v>
      </c>
      <c r="H385" s="202">
        <v>5</v>
      </c>
      <c r="I385" s="229"/>
      <c r="L385" s="199"/>
      <c r="M385" s="203"/>
      <c r="N385" s="204"/>
      <c r="O385" s="204"/>
      <c r="P385" s="204"/>
      <c r="Q385" s="204"/>
      <c r="R385" s="204"/>
      <c r="S385" s="204"/>
      <c r="T385" s="205"/>
      <c r="AT385" s="200" t="s">
        <v>175</v>
      </c>
      <c r="AU385" s="200" t="s">
        <v>87</v>
      </c>
      <c r="AV385" s="198" t="s">
        <v>87</v>
      </c>
      <c r="AW385" s="198" t="s">
        <v>33</v>
      </c>
      <c r="AX385" s="198" t="s">
        <v>78</v>
      </c>
      <c r="AY385" s="200" t="s">
        <v>164</v>
      </c>
    </row>
    <row r="386" spans="1:65" s="198" customFormat="1" x14ac:dyDescent="0.2">
      <c r="B386" s="199"/>
      <c r="D386" s="185" t="s">
        <v>175</v>
      </c>
      <c r="E386" s="200" t="s">
        <v>1</v>
      </c>
      <c r="F386" s="201" t="s">
        <v>1910</v>
      </c>
      <c r="H386" s="202">
        <v>5</v>
      </c>
      <c r="I386" s="229"/>
      <c r="L386" s="199"/>
      <c r="M386" s="203"/>
      <c r="N386" s="204"/>
      <c r="O386" s="204"/>
      <c r="P386" s="204"/>
      <c r="Q386" s="204"/>
      <c r="R386" s="204"/>
      <c r="S386" s="204"/>
      <c r="T386" s="205"/>
      <c r="AT386" s="200" t="s">
        <v>175</v>
      </c>
      <c r="AU386" s="200" t="s">
        <v>87</v>
      </c>
      <c r="AV386" s="198" t="s">
        <v>87</v>
      </c>
      <c r="AW386" s="198" t="s">
        <v>33</v>
      </c>
      <c r="AX386" s="198" t="s">
        <v>78</v>
      </c>
      <c r="AY386" s="200" t="s">
        <v>164</v>
      </c>
    </row>
    <row r="387" spans="1:65" s="206" customFormat="1" x14ac:dyDescent="0.2">
      <c r="B387" s="207"/>
      <c r="D387" s="185" t="s">
        <v>175</v>
      </c>
      <c r="E387" s="208" t="s">
        <v>1</v>
      </c>
      <c r="F387" s="209" t="s">
        <v>233</v>
      </c>
      <c r="H387" s="210">
        <v>10</v>
      </c>
      <c r="I387" s="230"/>
      <c r="L387" s="207"/>
      <c r="M387" s="211"/>
      <c r="N387" s="212"/>
      <c r="O387" s="212"/>
      <c r="P387" s="212"/>
      <c r="Q387" s="212"/>
      <c r="R387" s="212"/>
      <c r="S387" s="212"/>
      <c r="T387" s="213"/>
      <c r="AT387" s="208" t="s">
        <v>175</v>
      </c>
      <c r="AU387" s="208" t="s">
        <v>87</v>
      </c>
      <c r="AV387" s="206" t="s">
        <v>171</v>
      </c>
      <c r="AW387" s="206" t="s">
        <v>33</v>
      </c>
      <c r="AX387" s="206" t="s">
        <v>85</v>
      </c>
      <c r="AY387" s="208" t="s">
        <v>164</v>
      </c>
    </row>
    <row r="388" spans="1:65" s="97" customFormat="1" ht="16.5" customHeight="1" x14ac:dyDescent="0.2">
      <c r="A388" s="95"/>
      <c r="B388" s="94"/>
      <c r="C388" s="173" t="s">
        <v>1911</v>
      </c>
      <c r="D388" s="173" t="s">
        <v>166</v>
      </c>
      <c r="E388" s="174" t="s">
        <v>528</v>
      </c>
      <c r="F388" s="175" t="s">
        <v>529</v>
      </c>
      <c r="G388" s="176" t="s">
        <v>187</v>
      </c>
      <c r="H388" s="177">
        <v>380.12</v>
      </c>
      <c r="I388" s="73"/>
      <c r="J388" s="178">
        <f>ROUND(I388*H388,2)</f>
        <v>0</v>
      </c>
      <c r="K388" s="175" t="s">
        <v>170</v>
      </c>
      <c r="L388" s="94"/>
      <c r="M388" s="179" t="s">
        <v>1</v>
      </c>
      <c r="N388" s="180" t="s">
        <v>43</v>
      </c>
      <c r="O388" s="181">
        <v>2.5000000000000001E-2</v>
      </c>
      <c r="P388" s="181">
        <f>O388*H388</f>
        <v>9.5030000000000001</v>
      </c>
      <c r="Q388" s="181">
        <v>9.0000000000000006E-5</v>
      </c>
      <c r="R388" s="181">
        <f>Q388*H388</f>
        <v>3.42108E-2</v>
      </c>
      <c r="S388" s="181">
        <v>0</v>
      </c>
      <c r="T388" s="182">
        <f>S388*H388</f>
        <v>0</v>
      </c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R388" s="183" t="s">
        <v>171</v>
      </c>
      <c r="AT388" s="183" t="s">
        <v>166</v>
      </c>
      <c r="AU388" s="183" t="s">
        <v>87</v>
      </c>
      <c r="AY388" s="87" t="s">
        <v>164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87" t="s">
        <v>85</v>
      </c>
      <c r="BK388" s="184">
        <f>ROUND(I388*H388,2)</f>
        <v>0</v>
      </c>
      <c r="BL388" s="87" t="s">
        <v>171</v>
      </c>
      <c r="BM388" s="183" t="s">
        <v>1912</v>
      </c>
    </row>
    <row r="389" spans="1:65" s="198" customFormat="1" x14ac:dyDescent="0.2">
      <c r="B389" s="199"/>
      <c r="D389" s="185" t="s">
        <v>175</v>
      </c>
      <c r="E389" s="200" t="s">
        <v>1</v>
      </c>
      <c r="F389" s="201" t="s">
        <v>1660</v>
      </c>
      <c r="H389" s="202">
        <v>380.12</v>
      </c>
      <c r="I389" s="229"/>
      <c r="L389" s="199"/>
      <c r="M389" s="203"/>
      <c r="N389" s="204"/>
      <c r="O389" s="204"/>
      <c r="P389" s="204"/>
      <c r="Q389" s="204"/>
      <c r="R389" s="204"/>
      <c r="S389" s="204"/>
      <c r="T389" s="205"/>
      <c r="AT389" s="200" t="s">
        <v>175</v>
      </c>
      <c r="AU389" s="200" t="s">
        <v>87</v>
      </c>
      <c r="AV389" s="198" t="s">
        <v>87</v>
      </c>
      <c r="AW389" s="198" t="s">
        <v>33</v>
      </c>
      <c r="AX389" s="198" t="s">
        <v>85</v>
      </c>
      <c r="AY389" s="200" t="s">
        <v>164</v>
      </c>
    </row>
    <row r="390" spans="1:65" s="97" customFormat="1" ht="21.75" customHeight="1" x14ac:dyDescent="0.2">
      <c r="A390" s="95"/>
      <c r="B390" s="94"/>
      <c r="C390" s="173" t="s">
        <v>1913</v>
      </c>
      <c r="D390" s="173" t="s">
        <v>166</v>
      </c>
      <c r="E390" s="174" t="s">
        <v>804</v>
      </c>
      <c r="F390" s="175" t="s">
        <v>805</v>
      </c>
      <c r="G390" s="176" t="s">
        <v>349</v>
      </c>
      <c r="H390" s="177">
        <v>5</v>
      </c>
      <c r="I390" s="73"/>
      <c r="J390" s="178">
        <f>ROUND(I390*H390,2)</f>
        <v>0</v>
      </c>
      <c r="K390" s="175" t="s">
        <v>1</v>
      </c>
      <c r="L390" s="94"/>
      <c r="M390" s="179" t="s">
        <v>1</v>
      </c>
      <c r="N390" s="180" t="s">
        <v>43</v>
      </c>
      <c r="O390" s="181">
        <v>3.3000000000000002E-2</v>
      </c>
      <c r="P390" s="181">
        <f>O390*H390</f>
        <v>0.16500000000000001</v>
      </c>
      <c r="Q390" s="181">
        <v>1.4999999999999999E-4</v>
      </c>
      <c r="R390" s="181">
        <f>Q390*H390</f>
        <v>7.4999999999999991E-4</v>
      </c>
      <c r="S390" s="181">
        <v>0</v>
      </c>
      <c r="T390" s="182">
        <f>S390*H390</f>
        <v>0</v>
      </c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R390" s="183" t="s">
        <v>171</v>
      </c>
      <c r="AT390" s="183" t="s">
        <v>166</v>
      </c>
      <c r="AU390" s="183" t="s">
        <v>87</v>
      </c>
      <c r="AY390" s="87" t="s">
        <v>164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87" t="s">
        <v>85</v>
      </c>
      <c r="BK390" s="184">
        <f>ROUND(I390*H390,2)</f>
        <v>0</v>
      </c>
      <c r="BL390" s="87" t="s">
        <v>171</v>
      </c>
      <c r="BM390" s="183" t="s">
        <v>1914</v>
      </c>
    </row>
    <row r="391" spans="1:65" s="191" customFormat="1" x14ac:dyDescent="0.2">
      <c r="B391" s="192"/>
      <c r="D391" s="185" t="s">
        <v>175</v>
      </c>
      <c r="E391" s="193" t="s">
        <v>1</v>
      </c>
      <c r="F391" s="194" t="s">
        <v>807</v>
      </c>
      <c r="H391" s="193" t="s">
        <v>1</v>
      </c>
      <c r="I391" s="228"/>
      <c r="L391" s="192"/>
      <c r="M391" s="195"/>
      <c r="N391" s="196"/>
      <c r="O391" s="196"/>
      <c r="P391" s="196"/>
      <c r="Q391" s="196"/>
      <c r="R391" s="196"/>
      <c r="S391" s="196"/>
      <c r="T391" s="197"/>
      <c r="AT391" s="193" t="s">
        <v>175</v>
      </c>
      <c r="AU391" s="193" t="s">
        <v>87</v>
      </c>
      <c r="AV391" s="191" t="s">
        <v>85</v>
      </c>
      <c r="AW391" s="191" t="s">
        <v>33</v>
      </c>
      <c r="AX391" s="191" t="s">
        <v>78</v>
      </c>
      <c r="AY391" s="193" t="s">
        <v>164</v>
      </c>
    </row>
    <row r="392" spans="1:65" s="198" customFormat="1" x14ac:dyDescent="0.2">
      <c r="B392" s="199"/>
      <c r="D392" s="185" t="s">
        <v>175</v>
      </c>
      <c r="E392" s="200" t="s">
        <v>1</v>
      </c>
      <c r="F392" s="201" t="s">
        <v>196</v>
      </c>
      <c r="H392" s="202">
        <v>5</v>
      </c>
      <c r="I392" s="229"/>
      <c r="L392" s="199"/>
      <c r="M392" s="203"/>
      <c r="N392" s="204"/>
      <c r="O392" s="204"/>
      <c r="P392" s="204"/>
      <c r="Q392" s="204"/>
      <c r="R392" s="204"/>
      <c r="S392" s="204"/>
      <c r="T392" s="205"/>
      <c r="AT392" s="200" t="s">
        <v>175</v>
      </c>
      <c r="AU392" s="200" t="s">
        <v>87</v>
      </c>
      <c r="AV392" s="198" t="s">
        <v>87</v>
      </c>
      <c r="AW392" s="198" t="s">
        <v>33</v>
      </c>
      <c r="AX392" s="198" t="s">
        <v>85</v>
      </c>
      <c r="AY392" s="200" t="s">
        <v>164</v>
      </c>
    </row>
    <row r="393" spans="1:65" s="97" customFormat="1" ht="21.75" customHeight="1" x14ac:dyDescent="0.2">
      <c r="A393" s="95"/>
      <c r="B393" s="94"/>
      <c r="C393" s="173" t="s">
        <v>1915</v>
      </c>
      <c r="D393" s="173" t="s">
        <v>166</v>
      </c>
      <c r="E393" s="174" t="s">
        <v>1916</v>
      </c>
      <c r="F393" s="175" t="s">
        <v>810</v>
      </c>
      <c r="G393" s="176" t="s">
        <v>349</v>
      </c>
      <c r="H393" s="177">
        <v>1</v>
      </c>
      <c r="I393" s="73"/>
      <c r="J393" s="178">
        <f>ROUND(I393*H393,2)</f>
        <v>0</v>
      </c>
      <c r="K393" s="175" t="s">
        <v>1</v>
      </c>
      <c r="L393" s="94"/>
      <c r="M393" s="179" t="s">
        <v>1</v>
      </c>
      <c r="N393" s="180" t="s">
        <v>43</v>
      </c>
      <c r="O393" s="181">
        <v>4.9000000000000002E-2</v>
      </c>
      <c r="P393" s="181">
        <f>O393*H393</f>
        <v>4.9000000000000002E-2</v>
      </c>
      <c r="Q393" s="181">
        <v>1.3999999999999999E-4</v>
      </c>
      <c r="R393" s="181">
        <f>Q393*H393</f>
        <v>1.3999999999999999E-4</v>
      </c>
      <c r="S393" s="181">
        <v>0</v>
      </c>
      <c r="T393" s="182">
        <f>S393*H393</f>
        <v>0</v>
      </c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R393" s="183" t="s">
        <v>171</v>
      </c>
      <c r="AT393" s="183" t="s">
        <v>166</v>
      </c>
      <c r="AU393" s="183" t="s">
        <v>87</v>
      </c>
      <c r="AY393" s="87" t="s">
        <v>164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87" t="s">
        <v>85</v>
      </c>
      <c r="BK393" s="184">
        <f>ROUND(I393*H393,2)</f>
        <v>0</v>
      </c>
      <c r="BL393" s="87" t="s">
        <v>171</v>
      </c>
      <c r="BM393" s="183" t="s">
        <v>1917</v>
      </c>
    </row>
    <row r="394" spans="1:65" s="191" customFormat="1" x14ac:dyDescent="0.2">
      <c r="B394" s="192"/>
      <c r="D394" s="185" t="s">
        <v>175</v>
      </c>
      <c r="E394" s="193" t="s">
        <v>1</v>
      </c>
      <c r="F394" s="194" t="s">
        <v>807</v>
      </c>
      <c r="H394" s="193" t="s">
        <v>1</v>
      </c>
      <c r="I394" s="228"/>
      <c r="L394" s="192"/>
      <c r="M394" s="195"/>
      <c r="N394" s="196"/>
      <c r="O394" s="196"/>
      <c r="P394" s="196"/>
      <c r="Q394" s="196"/>
      <c r="R394" s="196"/>
      <c r="S394" s="196"/>
      <c r="T394" s="197"/>
      <c r="AT394" s="193" t="s">
        <v>175</v>
      </c>
      <c r="AU394" s="193" t="s">
        <v>87</v>
      </c>
      <c r="AV394" s="191" t="s">
        <v>85</v>
      </c>
      <c r="AW394" s="191" t="s">
        <v>33</v>
      </c>
      <c r="AX394" s="191" t="s">
        <v>78</v>
      </c>
      <c r="AY394" s="193" t="s">
        <v>164</v>
      </c>
    </row>
    <row r="395" spans="1:65" s="198" customFormat="1" x14ac:dyDescent="0.2">
      <c r="B395" s="199"/>
      <c r="D395" s="185" t="s">
        <v>175</v>
      </c>
      <c r="E395" s="200" t="s">
        <v>1</v>
      </c>
      <c r="F395" s="201" t="s">
        <v>85</v>
      </c>
      <c r="H395" s="202">
        <v>1</v>
      </c>
      <c r="I395" s="229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175</v>
      </c>
      <c r="AU395" s="200" t="s">
        <v>87</v>
      </c>
      <c r="AV395" s="198" t="s">
        <v>87</v>
      </c>
      <c r="AW395" s="198" t="s">
        <v>33</v>
      </c>
      <c r="AX395" s="198" t="s">
        <v>85</v>
      </c>
      <c r="AY395" s="200" t="s">
        <v>164</v>
      </c>
    </row>
    <row r="396" spans="1:65" s="160" customFormat="1" ht="22.9" customHeight="1" x14ac:dyDescent="0.2">
      <c r="B396" s="161"/>
      <c r="D396" s="162" t="s">
        <v>77</v>
      </c>
      <c r="E396" s="171" t="s">
        <v>544</v>
      </c>
      <c r="F396" s="171" t="s">
        <v>545</v>
      </c>
      <c r="I396" s="231"/>
      <c r="J396" s="172">
        <f>BK396</f>
        <v>0</v>
      </c>
      <c r="L396" s="161"/>
      <c r="M396" s="165"/>
      <c r="N396" s="166"/>
      <c r="O396" s="166"/>
      <c r="P396" s="167">
        <f>SUM(P397:P402)</f>
        <v>0.56393999999999989</v>
      </c>
      <c r="Q396" s="166"/>
      <c r="R396" s="167">
        <f>SUM(R397:R402)</f>
        <v>0</v>
      </c>
      <c r="S396" s="166"/>
      <c r="T396" s="168">
        <f>SUM(T397:T402)</f>
        <v>0</v>
      </c>
      <c r="AR396" s="162" t="s">
        <v>85</v>
      </c>
      <c r="AT396" s="169" t="s">
        <v>77</v>
      </c>
      <c r="AU396" s="169" t="s">
        <v>85</v>
      </c>
      <c r="AY396" s="162" t="s">
        <v>164</v>
      </c>
      <c r="BK396" s="170">
        <f>SUM(BK397:BK402)</f>
        <v>0</v>
      </c>
    </row>
    <row r="397" spans="1:65" s="97" customFormat="1" ht="21.75" customHeight="1" x14ac:dyDescent="0.2">
      <c r="A397" s="95"/>
      <c r="B397" s="94"/>
      <c r="C397" s="173" t="s">
        <v>1918</v>
      </c>
      <c r="D397" s="173" t="s">
        <v>166</v>
      </c>
      <c r="E397" s="174" t="s">
        <v>547</v>
      </c>
      <c r="F397" s="175" t="s">
        <v>548</v>
      </c>
      <c r="G397" s="176" t="s">
        <v>281</v>
      </c>
      <c r="H397" s="177">
        <v>18.797999999999998</v>
      </c>
      <c r="I397" s="73"/>
      <c r="J397" s="178">
        <f>ROUND(I397*H397,2)</f>
        <v>0</v>
      </c>
      <c r="K397" s="175" t="s">
        <v>1</v>
      </c>
      <c r="L397" s="94"/>
      <c r="M397" s="179" t="s">
        <v>1</v>
      </c>
      <c r="N397" s="180" t="s">
        <v>43</v>
      </c>
      <c r="O397" s="181">
        <v>0.03</v>
      </c>
      <c r="P397" s="181">
        <f>O397*H397</f>
        <v>0.56393999999999989</v>
      </c>
      <c r="Q397" s="181">
        <v>0</v>
      </c>
      <c r="R397" s="181">
        <f>Q397*H397</f>
        <v>0</v>
      </c>
      <c r="S397" s="181">
        <v>0</v>
      </c>
      <c r="T397" s="182">
        <f>S397*H397</f>
        <v>0</v>
      </c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R397" s="183" t="s">
        <v>171</v>
      </c>
      <c r="AT397" s="183" t="s">
        <v>166</v>
      </c>
      <c r="AU397" s="183" t="s">
        <v>87</v>
      </c>
      <c r="AY397" s="87" t="s">
        <v>164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87" t="s">
        <v>85</v>
      </c>
      <c r="BK397" s="184">
        <f>ROUND(I397*H397,2)</f>
        <v>0</v>
      </c>
      <c r="BL397" s="87" t="s">
        <v>171</v>
      </c>
      <c r="BM397" s="183" t="s">
        <v>1919</v>
      </c>
    </row>
    <row r="398" spans="1:65" s="191" customFormat="1" x14ac:dyDescent="0.2">
      <c r="B398" s="192"/>
      <c r="D398" s="185" t="s">
        <v>175</v>
      </c>
      <c r="E398" s="193" t="s">
        <v>1</v>
      </c>
      <c r="F398" s="194" t="s">
        <v>551</v>
      </c>
      <c r="H398" s="193" t="s">
        <v>1</v>
      </c>
      <c r="I398" s="228"/>
      <c r="L398" s="192"/>
      <c r="M398" s="195"/>
      <c r="N398" s="196"/>
      <c r="O398" s="196"/>
      <c r="P398" s="196"/>
      <c r="Q398" s="196"/>
      <c r="R398" s="196"/>
      <c r="S398" s="196"/>
      <c r="T398" s="197"/>
      <c r="AT398" s="193" t="s">
        <v>175</v>
      </c>
      <c r="AU398" s="193" t="s">
        <v>87</v>
      </c>
      <c r="AV398" s="191" t="s">
        <v>85</v>
      </c>
      <c r="AW398" s="191" t="s">
        <v>33</v>
      </c>
      <c r="AX398" s="191" t="s">
        <v>78</v>
      </c>
      <c r="AY398" s="193" t="s">
        <v>164</v>
      </c>
    </row>
    <row r="399" spans="1:65" s="191" customFormat="1" x14ac:dyDescent="0.2">
      <c r="B399" s="192"/>
      <c r="D399" s="185" t="s">
        <v>175</v>
      </c>
      <c r="E399" s="193" t="s">
        <v>1</v>
      </c>
      <c r="F399" s="194" t="s">
        <v>268</v>
      </c>
      <c r="H399" s="193" t="s">
        <v>1</v>
      </c>
      <c r="I399" s="228"/>
      <c r="L399" s="192"/>
      <c r="M399" s="195"/>
      <c r="N399" s="196"/>
      <c r="O399" s="196"/>
      <c r="P399" s="196"/>
      <c r="Q399" s="196"/>
      <c r="R399" s="196"/>
      <c r="S399" s="196"/>
      <c r="T399" s="197"/>
      <c r="AT399" s="193" t="s">
        <v>175</v>
      </c>
      <c r="AU399" s="193" t="s">
        <v>87</v>
      </c>
      <c r="AV399" s="191" t="s">
        <v>85</v>
      </c>
      <c r="AW399" s="191" t="s">
        <v>33</v>
      </c>
      <c r="AX399" s="191" t="s">
        <v>78</v>
      </c>
      <c r="AY399" s="193" t="s">
        <v>164</v>
      </c>
    </row>
    <row r="400" spans="1:65" s="198" customFormat="1" ht="22.5" x14ac:dyDescent="0.2">
      <c r="B400" s="199"/>
      <c r="D400" s="185" t="s">
        <v>175</v>
      </c>
      <c r="E400" s="200" t="s">
        <v>1</v>
      </c>
      <c r="F400" s="201" t="s">
        <v>1920</v>
      </c>
      <c r="H400" s="202">
        <v>9.2219999999999995</v>
      </c>
      <c r="I400" s="229"/>
      <c r="L400" s="199"/>
      <c r="M400" s="203"/>
      <c r="N400" s="204"/>
      <c r="O400" s="204"/>
      <c r="P400" s="204"/>
      <c r="Q400" s="204"/>
      <c r="R400" s="204"/>
      <c r="S400" s="204"/>
      <c r="T400" s="205"/>
      <c r="AT400" s="200" t="s">
        <v>175</v>
      </c>
      <c r="AU400" s="200" t="s">
        <v>87</v>
      </c>
      <c r="AV400" s="198" t="s">
        <v>87</v>
      </c>
      <c r="AW400" s="198" t="s">
        <v>33</v>
      </c>
      <c r="AX400" s="198" t="s">
        <v>78</v>
      </c>
      <c r="AY400" s="200" t="s">
        <v>164</v>
      </c>
    </row>
    <row r="401" spans="1:65" s="198" customFormat="1" ht="22.5" x14ac:dyDescent="0.2">
      <c r="B401" s="199"/>
      <c r="D401" s="185" t="s">
        <v>175</v>
      </c>
      <c r="E401" s="200" t="s">
        <v>1</v>
      </c>
      <c r="F401" s="201" t="s">
        <v>1921</v>
      </c>
      <c r="H401" s="202">
        <v>9.5760000000000005</v>
      </c>
      <c r="I401" s="229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175</v>
      </c>
      <c r="AU401" s="200" t="s">
        <v>87</v>
      </c>
      <c r="AV401" s="198" t="s">
        <v>87</v>
      </c>
      <c r="AW401" s="198" t="s">
        <v>33</v>
      </c>
      <c r="AX401" s="198" t="s">
        <v>78</v>
      </c>
      <c r="AY401" s="200" t="s">
        <v>164</v>
      </c>
    </row>
    <row r="402" spans="1:65" s="206" customFormat="1" x14ac:dyDescent="0.2">
      <c r="B402" s="207"/>
      <c r="D402" s="185" t="s">
        <v>175</v>
      </c>
      <c r="E402" s="208" t="s">
        <v>1</v>
      </c>
      <c r="F402" s="209" t="s">
        <v>233</v>
      </c>
      <c r="H402" s="210">
        <v>18.797999999999998</v>
      </c>
      <c r="I402" s="230"/>
      <c r="L402" s="207"/>
      <c r="M402" s="211"/>
      <c r="N402" s="212"/>
      <c r="O402" s="212"/>
      <c r="P402" s="212"/>
      <c r="Q402" s="212"/>
      <c r="R402" s="212"/>
      <c r="S402" s="212"/>
      <c r="T402" s="213"/>
      <c r="AT402" s="208" t="s">
        <v>175</v>
      </c>
      <c r="AU402" s="208" t="s">
        <v>87</v>
      </c>
      <c r="AV402" s="206" t="s">
        <v>171</v>
      </c>
      <c r="AW402" s="206" t="s">
        <v>33</v>
      </c>
      <c r="AX402" s="206" t="s">
        <v>85</v>
      </c>
      <c r="AY402" s="208" t="s">
        <v>164</v>
      </c>
    </row>
    <row r="403" spans="1:65" s="160" customFormat="1" ht="22.9" customHeight="1" x14ac:dyDescent="0.2">
      <c r="B403" s="161"/>
      <c r="D403" s="162" t="s">
        <v>77</v>
      </c>
      <c r="E403" s="171" t="s">
        <v>553</v>
      </c>
      <c r="F403" s="171" t="s">
        <v>554</v>
      </c>
      <c r="I403" s="231"/>
      <c r="J403" s="172">
        <f>BK403</f>
        <v>0</v>
      </c>
      <c r="L403" s="161"/>
      <c r="M403" s="165"/>
      <c r="N403" s="166"/>
      <c r="O403" s="166"/>
      <c r="P403" s="167">
        <f>P404</f>
        <v>10.49076</v>
      </c>
      <c r="Q403" s="166"/>
      <c r="R403" s="167">
        <f>R404</f>
        <v>0</v>
      </c>
      <c r="S403" s="166"/>
      <c r="T403" s="168">
        <f>T404</f>
        <v>0</v>
      </c>
      <c r="AR403" s="162" t="s">
        <v>85</v>
      </c>
      <c r="AT403" s="169" t="s">
        <v>77</v>
      </c>
      <c r="AU403" s="169" t="s">
        <v>85</v>
      </c>
      <c r="AY403" s="162" t="s">
        <v>164</v>
      </c>
      <c r="BK403" s="170">
        <f>BK404</f>
        <v>0</v>
      </c>
    </row>
    <row r="404" spans="1:65" s="97" customFormat="1" ht="33" customHeight="1" x14ac:dyDescent="0.2">
      <c r="A404" s="95"/>
      <c r="B404" s="94"/>
      <c r="C404" s="173" t="s">
        <v>1922</v>
      </c>
      <c r="D404" s="173" t="s">
        <v>166</v>
      </c>
      <c r="E404" s="174" t="s">
        <v>816</v>
      </c>
      <c r="F404" s="175" t="s">
        <v>817</v>
      </c>
      <c r="G404" s="176" t="s">
        <v>281</v>
      </c>
      <c r="H404" s="177">
        <v>12.67</v>
      </c>
      <c r="I404" s="73"/>
      <c r="J404" s="178">
        <f>ROUND(I404*H404,2)</f>
        <v>0</v>
      </c>
      <c r="K404" s="175" t="s">
        <v>170</v>
      </c>
      <c r="L404" s="94"/>
      <c r="M404" s="223" t="s">
        <v>1</v>
      </c>
      <c r="N404" s="224" t="s">
        <v>43</v>
      </c>
      <c r="O404" s="225">
        <v>0.82799999999999996</v>
      </c>
      <c r="P404" s="225">
        <f>O404*H404</f>
        <v>10.49076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R404" s="183" t="s">
        <v>171</v>
      </c>
      <c r="AT404" s="183" t="s">
        <v>166</v>
      </c>
      <c r="AU404" s="183" t="s">
        <v>87</v>
      </c>
      <c r="AY404" s="87" t="s">
        <v>164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87" t="s">
        <v>85</v>
      </c>
      <c r="BK404" s="184">
        <f>ROUND(I404*H404,2)</f>
        <v>0</v>
      </c>
      <c r="BL404" s="87" t="s">
        <v>171</v>
      </c>
      <c r="BM404" s="183" t="s">
        <v>1923</v>
      </c>
    </row>
    <row r="405" spans="1:65" s="97" customFormat="1" ht="6.95" customHeight="1" x14ac:dyDescent="0.2">
      <c r="A405" s="95"/>
      <c r="B405" s="125"/>
      <c r="C405" s="126"/>
      <c r="D405" s="126"/>
      <c r="E405" s="126"/>
      <c r="F405" s="126"/>
      <c r="G405" s="126"/>
      <c r="H405" s="126"/>
      <c r="I405" s="126"/>
      <c r="J405" s="126"/>
      <c r="K405" s="126"/>
      <c r="L405" s="94"/>
      <c r="M405" s="95"/>
      <c r="O405" s="95"/>
      <c r="P405" s="95"/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</row>
  </sheetData>
  <sheetProtection password="CC0C" sheet="1" objects="1" scenarios="1"/>
  <autoFilter ref="C127:K404" xr:uid="{00000000-0009-0000-0000-00000A000000}"/>
  <mergeCells count="11">
    <mergeCell ref="E120:H120"/>
    <mergeCell ref="E7:H7"/>
    <mergeCell ref="E9:H9"/>
    <mergeCell ref="E11:H11"/>
    <mergeCell ref="E29:H29"/>
    <mergeCell ref="E85:H85"/>
    <mergeCell ref="L2:V2"/>
    <mergeCell ref="E87:H87"/>
    <mergeCell ref="E89:H89"/>
    <mergeCell ref="E116:H116"/>
    <mergeCell ref="E118:H118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43938-64A6-40D7-898C-B41F81E21778}">
  <dimension ref="A1:BI147"/>
  <sheetViews>
    <sheetView topLeftCell="A96" workbookViewId="0">
      <selection activeCell="A107" sqref="A107:XFD107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75" style="86" customWidth="1"/>
    <col min="7" max="7" width="8.6640625" style="86" customWidth="1"/>
    <col min="8" max="8" width="11.1640625" style="86" customWidth="1"/>
    <col min="9" max="9" width="12.6640625" style="86" customWidth="1"/>
    <col min="10" max="10" width="22.83203125" style="86" customWidth="1"/>
    <col min="11" max="11" width="2.83203125" style="86" customWidth="1"/>
    <col min="12" max="12" width="16.33203125" style="86" customWidth="1"/>
    <col min="13" max="13" width="12.33203125" style="86" customWidth="1"/>
    <col min="14" max="14" width="16.33203125" style="86" customWidth="1"/>
    <col min="15" max="15" width="12.33203125" style="86" customWidth="1"/>
    <col min="16" max="16" width="15" style="86" customWidth="1"/>
    <col min="17" max="17" width="11" style="86" customWidth="1"/>
    <col min="18" max="18" width="15" style="86" customWidth="1"/>
    <col min="19" max="19" width="16.33203125" style="86" customWidth="1"/>
    <col min="20" max="20" width="11" style="86" customWidth="1"/>
    <col min="21" max="21" width="15" style="86" customWidth="1"/>
    <col min="22" max="22" width="16.33203125" style="86" customWidth="1"/>
    <col min="23" max="16384" width="9.33203125" style="86"/>
  </cols>
  <sheetData>
    <row r="1" spans="1:61" ht="21.75" customHeight="1" x14ac:dyDescent="0.25">
      <c r="A1" s="254"/>
      <c r="B1" s="255"/>
      <c r="C1" s="255"/>
      <c r="D1" s="256" t="s">
        <v>1946</v>
      </c>
      <c r="E1" s="255"/>
      <c r="F1" s="257" t="s">
        <v>1947</v>
      </c>
      <c r="G1" s="412" t="s">
        <v>1948</v>
      </c>
      <c r="H1" s="412"/>
      <c r="I1" s="255"/>
      <c r="J1" s="257" t="s">
        <v>1949</v>
      </c>
      <c r="K1" s="256"/>
      <c r="L1" s="258"/>
      <c r="M1" s="258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254"/>
      <c r="AR1" s="254"/>
      <c r="AS1" s="254"/>
      <c r="AT1" s="254"/>
      <c r="AU1" s="254"/>
      <c r="AV1" s="254"/>
      <c r="AW1" s="254"/>
      <c r="AX1" s="254"/>
      <c r="AY1" s="254"/>
      <c r="AZ1" s="254"/>
      <c r="BA1" s="254"/>
      <c r="BB1" s="254"/>
      <c r="BC1" s="254"/>
      <c r="BD1" s="254"/>
      <c r="BE1" s="254"/>
      <c r="BF1" s="254"/>
      <c r="BG1" s="254"/>
      <c r="BH1" s="254"/>
      <c r="BI1" s="254"/>
    </row>
    <row r="2" spans="1:61" ht="36.950000000000003" customHeight="1" x14ac:dyDescent="0.2">
      <c r="L2" s="397"/>
      <c r="M2" s="397"/>
      <c r="AK2" s="87" t="s">
        <v>1950</v>
      </c>
    </row>
    <row r="3" spans="1:61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259"/>
      <c r="AK3" s="87" t="s">
        <v>87</v>
      </c>
    </row>
    <row r="4" spans="1:61" ht="36.950000000000003" customHeight="1" x14ac:dyDescent="0.2">
      <c r="B4" s="90"/>
      <c r="C4" s="260"/>
      <c r="D4" s="261" t="s">
        <v>1951</v>
      </c>
      <c r="E4" s="260"/>
      <c r="F4" s="260"/>
      <c r="G4" s="260"/>
      <c r="H4" s="260"/>
      <c r="I4" s="260"/>
      <c r="J4" s="260"/>
      <c r="K4" s="262"/>
      <c r="AK4" s="87" t="s">
        <v>3</v>
      </c>
    </row>
    <row r="5" spans="1:61" ht="6.95" customHeight="1" x14ac:dyDescent="0.2">
      <c r="B5" s="90"/>
      <c r="C5" s="260"/>
      <c r="D5" s="260"/>
      <c r="E5" s="260"/>
      <c r="F5" s="260"/>
      <c r="G5" s="260"/>
      <c r="H5" s="260"/>
      <c r="I5" s="260"/>
      <c r="J5" s="260"/>
      <c r="K5" s="262"/>
    </row>
    <row r="6" spans="1:61" ht="15" x14ac:dyDescent="0.2">
      <c r="B6" s="90"/>
      <c r="C6" s="260"/>
      <c r="D6" s="263" t="s">
        <v>14</v>
      </c>
      <c r="E6" s="260"/>
      <c r="F6" s="260"/>
      <c r="G6" s="260"/>
      <c r="H6" s="260"/>
      <c r="I6" s="260"/>
      <c r="J6" s="260"/>
      <c r="K6" s="262"/>
    </row>
    <row r="7" spans="1:61" ht="16.5" customHeight="1" x14ac:dyDescent="0.2">
      <c r="B7" s="90"/>
      <c r="C7" s="260"/>
      <c r="D7" s="260"/>
      <c r="E7" s="398" t="str">
        <f>'Rekapitulace stavby'!K6</f>
        <v>Kosmonosy, obnova vodovodu a kanalizace - 2. etapa - část A</v>
      </c>
      <c r="F7" s="401"/>
      <c r="G7" s="401"/>
      <c r="H7" s="401"/>
      <c r="I7" s="260"/>
      <c r="J7" s="260"/>
      <c r="K7" s="262"/>
    </row>
    <row r="8" spans="1:61" s="95" customFormat="1" ht="15" x14ac:dyDescent="0.2">
      <c r="B8" s="94"/>
      <c r="C8" s="189"/>
      <c r="D8" s="263" t="s">
        <v>129</v>
      </c>
      <c r="E8" s="189"/>
      <c r="F8" s="189"/>
      <c r="G8" s="189"/>
      <c r="H8" s="189"/>
      <c r="I8" s="189"/>
      <c r="J8" s="189"/>
      <c r="K8" s="264"/>
    </row>
    <row r="9" spans="1:61" s="95" customFormat="1" ht="36.950000000000003" customHeight="1" x14ac:dyDescent="0.2">
      <c r="B9" s="94"/>
      <c r="C9" s="189"/>
      <c r="D9" s="189"/>
      <c r="E9" s="403" t="s">
        <v>1952</v>
      </c>
      <c r="F9" s="403"/>
      <c r="G9" s="403"/>
      <c r="H9" s="403"/>
      <c r="I9" s="189"/>
      <c r="J9" s="189"/>
      <c r="K9" s="264"/>
    </row>
    <row r="10" spans="1:61" s="95" customFormat="1" x14ac:dyDescent="0.2">
      <c r="B10" s="94"/>
      <c r="C10" s="189"/>
      <c r="D10" s="189"/>
      <c r="E10" s="189"/>
      <c r="F10" s="189"/>
      <c r="G10" s="189"/>
      <c r="H10" s="189"/>
      <c r="I10" s="189"/>
      <c r="J10" s="189"/>
      <c r="K10" s="264"/>
    </row>
    <row r="11" spans="1:61" s="95" customFormat="1" ht="14.45" customHeight="1" x14ac:dyDescent="0.2">
      <c r="B11" s="94"/>
      <c r="C11" s="189"/>
      <c r="D11" s="263" t="s">
        <v>16</v>
      </c>
      <c r="E11" s="189"/>
      <c r="F11" s="265" t="s">
        <v>1</v>
      </c>
      <c r="G11" s="189"/>
      <c r="H11" s="189"/>
      <c r="I11" s="263" t="s">
        <v>17</v>
      </c>
      <c r="J11" s="265" t="s">
        <v>1</v>
      </c>
      <c r="K11" s="264"/>
    </row>
    <row r="12" spans="1:61" s="95" customFormat="1" ht="14.45" customHeight="1" x14ac:dyDescent="0.2">
      <c r="B12" s="94"/>
      <c r="C12" s="189"/>
      <c r="D12" s="263" t="s">
        <v>18</v>
      </c>
      <c r="E12" s="189"/>
      <c r="F12" s="265" t="s">
        <v>19</v>
      </c>
      <c r="G12" s="189"/>
      <c r="H12" s="189"/>
      <c r="I12" s="263" t="s">
        <v>20</v>
      </c>
      <c r="J12" s="266"/>
      <c r="K12" s="264"/>
    </row>
    <row r="13" spans="1:61" s="95" customFormat="1" ht="10.9" customHeight="1" x14ac:dyDescent="0.2">
      <c r="B13" s="94"/>
      <c r="C13" s="189"/>
      <c r="D13" s="189"/>
      <c r="E13" s="189"/>
      <c r="F13" s="189"/>
      <c r="G13" s="189"/>
      <c r="H13" s="189"/>
      <c r="I13" s="189"/>
      <c r="J13" s="189"/>
      <c r="K13" s="264"/>
    </row>
    <row r="14" spans="1:61" s="95" customFormat="1" ht="14.45" customHeight="1" x14ac:dyDescent="0.2">
      <c r="B14" s="94"/>
      <c r="C14" s="189"/>
      <c r="D14" s="263" t="s">
        <v>21</v>
      </c>
      <c r="E14" s="189"/>
      <c r="F14" s="189"/>
      <c r="G14" s="189"/>
      <c r="H14" s="189"/>
      <c r="I14" s="263" t="s">
        <v>22</v>
      </c>
      <c r="J14" s="265" t="s">
        <v>1</v>
      </c>
      <c r="K14" s="264"/>
    </row>
    <row r="15" spans="1:61" s="95" customFormat="1" ht="18" customHeight="1" x14ac:dyDescent="0.2">
      <c r="B15" s="94"/>
      <c r="C15" s="189"/>
      <c r="D15" s="189"/>
      <c r="E15" s="265" t="s">
        <v>24</v>
      </c>
      <c r="F15" s="189"/>
      <c r="G15" s="189"/>
      <c r="H15" s="189"/>
      <c r="I15" s="263" t="s">
        <v>25</v>
      </c>
      <c r="J15" s="265" t="s">
        <v>1</v>
      </c>
      <c r="K15" s="264"/>
    </row>
    <row r="16" spans="1:61" s="95" customFormat="1" ht="6.95" customHeight="1" x14ac:dyDescent="0.2">
      <c r="B16" s="94"/>
      <c r="C16" s="189"/>
      <c r="D16" s="189"/>
      <c r="E16" s="189"/>
      <c r="F16" s="189"/>
      <c r="G16" s="189"/>
      <c r="H16" s="189"/>
      <c r="I16" s="189"/>
      <c r="J16" s="189"/>
      <c r="K16" s="264"/>
    </row>
    <row r="17" spans="2:11" s="95" customFormat="1" ht="14.45" customHeight="1" x14ac:dyDescent="0.2">
      <c r="B17" s="94"/>
      <c r="C17" s="189"/>
      <c r="D17" s="263" t="s">
        <v>1953</v>
      </c>
      <c r="E17" s="189"/>
      <c r="F17" s="189"/>
      <c r="G17" s="189"/>
      <c r="H17" s="189"/>
      <c r="I17" s="263" t="s">
        <v>22</v>
      </c>
      <c r="J17" s="265" t="str">
        <f>IF('[1]Rekapitulace stavby'!AN13="Vyplň údaj","",IF('[1]Rekapitulace stavby'!AN13="","",'[1]Rekapitulace stavby'!AN13))</f>
        <v/>
      </c>
      <c r="K17" s="264"/>
    </row>
    <row r="18" spans="2:11" s="95" customFormat="1" ht="18" customHeight="1" x14ac:dyDescent="0.2">
      <c r="B18" s="94"/>
      <c r="C18" s="189"/>
      <c r="D18" s="189"/>
      <c r="E18" s="265" t="str">
        <f>IF('[1]Rekapitulace stavby'!E14="Vyplň údaj","",IF('[1]Rekapitulace stavby'!E14="","",'[1]Rekapitulace stavby'!E14))</f>
        <v/>
      </c>
      <c r="F18" s="189"/>
      <c r="G18" s="189"/>
      <c r="H18" s="189"/>
      <c r="I18" s="263" t="s">
        <v>25</v>
      </c>
      <c r="J18" s="265" t="str">
        <f>IF('[1]Rekapitulace stavby'!AN14="Vyplň údaj","",IF('[1]Rekapitulace stavby'!AN14="","",'[1]Rekapitulace stavby'!AN14))</f>
        <v/>
      </c>
      <c r="K18" s="264"/>
    </row>
    <row r="19" spans="2:11" s="95" customFormat="1" ht="6.95" customHeight="1" x14ac:dyDescent="0.2">
      <c r="B19" s="94"/>
      <c r="C19" s="189"/>
      <c r="D19" s="189"/>
      <c r="E19" s="189"/>
      <c r="F19" s="189"/>
      <c r="G19" s="189"/>
      <c r="H19" s="189"/>
      <c r="I19" s="189"/>
      <c r="J19" s="189"/>
      <c r="K19" s="264"/>
    </row>
    <row r="20" spans="2:11" s="95" customFormat="1" ht="14.45" customHeight="1" x14ac:dyDescent="0.2">
      <c r="B20" s="94"/>
      <c r="C20" s="189"/>
      <c r="D20" s="263" t="s">
        <v>29</v>
      </c>
      <c r="E20" s="189"/>
      <c r="F20" s="189"/>
      <c r="G20" s="189"/>
      <c r="H20" s="189"/>
      <c r="I20" s="263" t="s">
        <v>22</v>
      </c>
      <c r="J20" s="265" t="s">
        <v>1</v>
      </c>
      <c r="K20" s="264"/>
    </row>
    <row r="21" spans="2:11" s="95" customFormat="1" ht="18" customHeight="1" x14ac:dyDescent="0.2">
      <c r="B21" s="94"/>
      <c r="C21" s="189"/>
      <c r="D21" s="189"/>
      <c r="E21" s="265" t="s">
        <v>1954</v>
      </c>
      <c r="F21" s="189"/>
      <c r="G21" s="189"/>
      <c r="H21" s="189"/>
      <c r="I21" s="263" t="s">
        <v>25</v>
      </c>
      <c r="J21" s="265" t="s">
        <v>1</v>
      </c>
      <c r="K21" s="264"/>
    </row>
    <row r="22" spans="2:11" s="95" customFormat="1" ht="6.95" customHeight="1" x14ac:dyDescent="0.2">
      <c r="B22" s="94"/>
      <c r="C22" s="189"/>
      <c r="D22" s="189"/>
      <c r="E22" s="189"/>
      <c r="F22" s="189"/>
      <c r="G22" s="189"/>
      <c r="H22" s="189"/>
      <c r="I22" s="189"/>
      <c r="J22" s="189"/>
      <c r="K22" s="264"/>
    </row>
    <row r="23" spans="2:11" s="95" customFormat="1" ht="14.45" customHeight="1" x14ac:dyDescent="0.2">
      <c r="B23" s="94"/>
      <c r="C23" s="189"/>
      <c r="D23" s="263" t="s">
        <v>36</v>
      </c>
      <c r="E23" s="189"/>
      <c r="F23" s="189"/>
      <c r="G23" s="189"/>
      <c r="H23" s="189"/>
      <c r="I23" s="189"/>
      <c r="J23" s="189"/>
      <c r="K23" s="264"/>
    </row>
    <row r="24" spans="2:11" s="100" customFormat="1" ht="71.25" customHeight="1" x14ac:dyDescent="0.2">
      <c r="B24" s="101"/>
      <c r="C24" s="267"/>
      <c r="D24" s="267"/>
      <c r="E24" s="404" t="s">
        <v>37</v>
      </c>
      <c r="F24" s="404"/>
      <c r="G24" s="404"/>
      <c r="H24" s="404"/>
      <c r="I24" s="267"/>
      <c r="J24" s="267"/>
      <c r="K24" s="268"/>
    </row>
    <row r="25" spans="2:11" s="95" customFormat="1" ht="6.95" customHeight="1" x14ac:dyDescent="0.2">
      <c r="B25" s="94"/>
      <c r="C25" s="189"/>
      <c r="D25" s="189"/>
      <c r="E25" s="189"/>
      <c r="F25" s="189"/>
      <c r="G25" s="189"/>
      <c r="H25" s="189"/>
      <c r="I25" s="189"/>
      <c r="J25" s="189"/>
      <c r="K25" s="264"/>
    </row>
    <row r="26" spans="2:11" s="95" customFormat="1" ht="6.95" customHeight="1" x14ac:dyDescent="0.2">
      <c r="B26" s="94"/>
      <c r="C26" s="189"/>
      <c r="D26" s="104"/>
      <c r="E26" s="104"/>
      <c r="F26" s="104"/>
      <c r="G26" s="104"/>
      <c r="H26" s="104"/>
      <c r="I26" s="104"/>
      <c r="J26" s="104"/>
      <c r="K26" s="269"/>
    </row>
    <row r="27" spans="2:11" s="95" customFormat="1" ht="25.35" customHeight="1" x14ac:dyDescent="0.2">
      <c r="B27" s="94"/>
      <c r="C27" s="189"/>
      <c r="D27" s="270" t="s">
        <v>38</v>
      </c>
      <c r="E27" s="189"/>
      <c r="F27" s="189"/>
      <c r="G27" s="189"/>
      <c r="H27" s="189"/>
      <c r="I27" s="189"/>
      <c r="J27" s="271">
        <f>ROUND(J82,2)</f>
        <v>0</v>
      </c>
      <c r="K27" s="264"/>
    </row>
    <row r="28" spans="2:11" s="95" customFormat="1" ht="6.95" customHeight="1" x14ac:dyDescent="0.2">
      <c r="B28" s="94"/>
      <c r="C28" s="189"/>
      <c r="D28" s="104"/>
      <c r="E28" s="104"/>
      <c r="F28" s="104"/>
      <c r="G28" s="104"/>
      <c r="H28" s="104"/>
      <c r="I28" s="104"/>
      <c r="J28" s="104"/>
      <c r="K28" s="269"/>
    </row>
    <row r="29" spans="2:11" s="95" customFormat="1" ht="14.45" customHeight="1" x14ac:dyDescent="0.2">
      <c r="B29" s="94"/>
      <c r="C29" s="189"/>
      <c r="D29" s="189"/>
      <c r="E29" s="189"/>
      <c r="F29" s="272" t="s">
        <v>40</v>
      </c>
      <c r="G29" s="189"/>
      <c r="H29" s="189"/>
      <c r="I29" s="272" t="s">
        <v>39</v>
      </c>
      <c r="J29" s="272" t="s">
        <v>41</v>
      </c>
      <c r="K29" s="264"/>
    </row>
    <row r="30" spans="2:11" s="95" customFormat="1" ht="14.45" customHeight="1" x14ac:dyDescent="0.2">
      <c r="B30" s="94"/>
      <c r="C30" s="189"/>
      <c r="D30" s="273" t="s">
        <v>42</v>
      </c>
      <c r="E30" s="273" t="s">
        <v>43</v>
      </c>
      <c r="F30" s="274"/>
      <c r="G30" s="189"/>
      <c r="H30" s="189"/>
      <c r="I30" s="275">
        <v>0.21</v>
      </c>
      <c r="J30" s="274"/>
      <c r="K30" s="264"/>
    </row>
    <row r="31" spans="2:11" s="95" customFormat="1" ht="14.45" customHeight="1" x14ac:dyDescent="0.2">
      <c r="B31" s="94"/>
      <c r="C31" s="189"/>
      <c r="D31" s="189"/>
      <c r="E31" s="273" t="s">
        <v>44</v>
      </c>
      <c r="F31" s="274"/>
      <c r="G31" s="189"/>
      <c r="H31" s="189"/>
      <c r="I31" s="275">
        <v>0.15</v>
      </c>
      <c r="J31" s="274"/>
      <c r="K31" s="264"/>
    </row>
    <row r="32" spans="2:11" s="95" customFormat="1" ht="14.45" hidden="1" customHeight="1" x14ac:dyDescent="0.2">
      <c r="B32" s="94"/>
      <c r="C32" s="189"/>
      <c r="D32" s="189"/>
      <c r="E32" s="273" t="s">
        <v>45</v>
      </c>
      <c r="F32" s="274" t="e">
        <f>ROUND(SUM(AX82:AX146), 2)</f>
        <v>#REF!</v>
      </c>
      <c r="G32" s="189"/>
      <c r="H32" s="189"/>
      <c r="I32" s="275">
        <v>0.21</v>
      </c>
      <c r="J32" s="274"/>
      <c r="K32" s="264"/>
    </row>
    <row r="33" spans="2:11" s="95" customFormat="1" ht="14.45" hidden="1" customHeight="1" x14ac:dyDescent="0.2">
      <c r="B33" s="94"/>
      <c r="C33" s="189"/>
      <c r="D33" s="189"/>
      <c r="E33" s="273" t="s">
        <v>46</v>
      </c>
      <c r="F33" s="274" t="e">
        <f>ROUND(SUM(AY82:AY146), 2)</f>
        <v>#REF!</v>
      </c>
      <c r="G33" s="189"/>
      <c r="H33" s="189"/>
      <c r="I33" s="275">
        <v>0.15</v>
      </c>
      <c r="J33" s="274"/>
      <c r="K33" s="264"/>
    </row>
    <row r="34" spans="2:11" s="95" customFormat="1" ht="14.45" hidden="1" customHeight="1" x14ac:dyDescent="0.2">
      <c r="B34" s="94"/>
      <c r="C34" s="189"/>
      <c r="D34" s="189"/>
      <c r="E34" s="273" t="s">
        <v>47</v>
      </c>
      <c r="F34" s="274" t="e">
        <f>ROUND(SUM(AZ82:AZ146), 2)</f>
        <v>#REF!</v>
      </c>
      <c r="G34" s="189"/>
      <c r="H34" s="189"/>
      <c r="I34" s="275">
        <v>0</v>
      </c>
      <c r="J34" s="274"/>
      <c r="K34" s="264"/>
    </row>
    <row r="35" spans="2:11" s="95" customFormat="1" ht="6.95" customHeight="1" x14ac:dyDescent="0.2">
      <c r="B35" s="94"/>
      <c r="C35" s="189"/>
      <c r="D35" s="189"/>
      <c r="E35" s="189"/>
      <c r="F35" s="189"/>
      <c r="G35" s="189"/>
      <c r="H35" s="189"/>
      <c r="I35" s="189"/>
      <c r="J35" s="189"/>
      <c r="K35" s="264"/>
    </row>
    <row r="36" spans="2:11" s="95" customFormat="1" ht="25.35" customHeight="1" x14ac:dyDescent="0.2">
      <c r="B36" s="94"/>
      <c r="C36" s="276"/>
      <c r="D36" s="277" t="s">
        <v>48</v>
      </c>
      <c r="E36" s="113"/>
      <c r="F36" s="113"/>
      <c r="G36" s="278" t="s">
        <v>49</v>
      </c>
      <c r="H36" s="279" t="s">
        <v>50</v>
      </c>
      <c r="I36" s="113"/>
      <c r="J36" s="280"/>
      <c r="K36" s="281"/>
    </row>
    <row r="37" spans="2:11" s="95" customFormat="1" ht="14.45" customHeight="1" x14ac:dyDescent="0.2">
      <c r="B37" s="125"/>
      <c r="C37" s="126"/>
      <c r="D37" s="126"/>
      <c r="E37" s="126"/>
      <c r="F37" s="126"/>
      <c r="G37" s="126"/>
      <c r="H37" s="126"/>
      <c r="I37" s="126"/>
      <c r="J37" s="126"/>
      <c r="K37" s="282"/>
    </row>
    <row r="41" spans="2:11" s="95" customFormat="1" ht="6.95" customHeight="1" x14ac:dyDescent="0.2">
      <c r="B41" s="127"/>
      <c r="C41" s="128"/>
      <c r="D41" s="128"/>
      <c r="E41" s="128"/>
      <c r="F41" s="128"/>
      <c r="G41" s="128"/>
      <c r="H41" s="128"/>
      <c r="I41" s="128"/>
      <c r="J41" s="128"/>
      <c r="K41" s="283"/>
    </row>
    <row r="42" spans="2:11" s="95" customFormat="1" ht="36.950000000000003" customHeight="1" x14ac:dyDescent="0.2">
      <c r="B42" s="94"/>
      <c r="C42" s="261" t="s">
        <v>133</v>
      </c>
      <c r="D42" s="189"/>
      <c r="E42" s="189"/>
      <c r="F42" s="189"/>
      <c r="G42" s="189"/>
      <c r="H42" s="189"/>
      <c r="I42" s="189"/>
      <c r="J42" s="189"/>
      <c r="K42" s="264"/>
    </row>
    <row r="43" spans="2:11" s="95" customFormat="1" ht="6.95" customHeight="1" x14ac:dyDescent="0.2">
      <c r="B43" s="94"/>
      <c r="C43" s="189"/>
      <c r="D43" s="189"/>
      <c r="E43" s="189"/>
      <c r="F43" s="189"/>
      <c r="G43" s="189"/>
      <c r="H43" s="189"/>
      <c r="I43" s="189"/>
      <c r="J43" s="189"/>
      <c r="K43" s="264"/>
    </row>
    <row r="44" spans="2:11" s="95" customFormat="1" ht="14.45" customHeight="1" x14ac:dyDescent="0.2">
      <c r="B44" s="94"/>
      <c r="C44" s="263" t="s">
        <v>14</v>
      </c>
      <c r="D44" s="189"/>
      <c r="E44" s="189"/>
      <c r="F44" s="189"/>
      <c r="G44" s="189"/>
      <c r="H44" s="189"/>
      <c r="I44" s="189"/>
      <c r="J44" s="189"/>
      <c r="K44" s="264"/>
    </row>
    <row r="45" spans="2:11" s="95" customFormat="1" ht="16.5" customHeight="1" x14ac:dyDescent="0.2">
      <c r="B45" s="94"/>
      <c r="C45" s="189"/>
      <c r="D45" s="189"/>
      <c r="E45" s="405" t="str">
        <f>E7</f>
        <v>Kosmonosy, obnova vodovodu a kanalizace - 2. etapa - část A</v>
      </c>
      <c r="F45" s="406"/>
      <c r="G45" s="406"/>
      <c r="H45" s="406"/>
      <c r="I45" s="189"/>
      <c r="J45" s="189"/>
      <c r="K45" s="264"/>
    </row>
    <row r="46" spans="2:11" s="95" customFormat="1" ht="14.45" customHeight="1" x14ac:dyDescent="0.2">
      <c r="B46" s="94"/>
      <c r="C46" s="263" t="s">
        <v>129</v>
      </c>
      <c r="D46" s="189"/>
      <c r="E46" s="189"/>
      <c r="F46" s="189"/>
      <c r="G46" s="189"/>
      <c r="H46" s="189"/>
      <c r="I46" s="189"/>
      <c r="J46" s="189"/>
      <c r="K46" s="264"/>
    </row>
    <row r="47" spans="2:11" s="95" customFormat="1" ht="17.25" customHeight="1" x14ac:dyDescent="0.2">
      <c r="B47" s="94"/>
      <c r="C47" s="189"/>
      <c r="D47" s="189"/>
      <c r="E47" s="403" t="str">
        <f>E9</f>
        <v>06 - Vedlejší a ostaní náklady</v>
      </c>
      <c r="F47" s="407"/>
      <c r="G47" s="407"/>
      <c r="H47" s="407"/>
      <c r="I47" s="189"/>
      <c r="J47" s="189"/>
      <c r="K47" s="264"/>
    </row>
    <row r="48" spans="2:11" s="95" customFormat="1" ht="6.95" customHeight="1" x14ac:dyDescent="0.2">
      <c r="B48" s="94"/>
      <c r="C48" s="189"/>
      <c r="D48" s="189"/>
      <c r="E48" s="189"/>
      <c r="F48" s="189"/>
      <c r="G48" s="189"/>
      <c r="H48" s="189"/>
      <c r="I48" s="189"/>
      <c r="J48" s="189"/>
      <c r="K48" s="264"/>
    </row>
    <row r="49" spans="2:38" s="95" customFormat="1" ht="18" customHeight="1" x14ac:dyDescent="0.2">
      <c r="B49" s="94"/>
      <c r="C49" s="263" t="s">
        <v>18</v>
      </c>
      <c r="D49" s="189"/>
      <c r="E49" s="189"/>
      <c r="F49" s="265" t="str">
        <f>F12</f>
        <v>Kosmonosy</v>
      </c>
      <c r="G49" s="189"/>
      <c r="H49" s="189"/>
      <c r="I49" s="263" t="s">
        <v>20</v>
      </c>
      <c r="J49" s="266" t="str">
        <f>IF(J12="","",J12)</f>
        <v/>
      </c>
      <c r="K49" s="264"/>
    </row>
    <row r="50" spans="2:38" s="95" customFormat="1" ht="6.95" customHeight="1" x14ac:dyDescent="0.2">
      <c r="B50" s="94"/>
      <c r="C50" s="189"/>
      <c r="D50" s="189"/>
      <c r="E50" s="189"/>
      <c r="F50" s="189"/>
      <c r="G50" s="189"/>
      <c r="H50" s="189"/>
      <c r="I50" s="189"/>
      <c r="J50" s="189"/>
      <c r="K50" s="264"/>
    </row>
    <row r="51" spans="2:38" s="95" customFormat="1" ht="15" x14ac:dyDescent="0.2">
      <c r="B51" s="94"/>
      <c r="C51" s="263" t="s">
        <v>21</v>
      </c>
      <c r="D51" s="189"/>
      <c r="E51" s="189"/>
      <c r="F51" s="265" t="str">
        <f>E15</f>
        <v>Vodovody a kanalizace Mladá Boleslav, a.s.</v>
      </c>
      <c r="G51" s="189"/>
      <c r="H51" s="189"/>
      <c r="I51" s="263" t="s">
        <v>29</v>
      </c>
      <c r="J51" s="404" t="str">
        <f>E21</f>
        <v>Šindlar s.r.o., Na Brně 372/2a, Hradec Králové 6</v>
      </c>
      <c r="K51" s="264"/>
    </row>
    <row r="52" spans="2:38" s="95" customFormat="1" ht="14.45" customHeight="1" x14ac:dyDescent="0.2">
      <c r="B52" s="94"/>
      <c r="C52" s="263" t="s">
        <v>1953</v>
      </c>
      <c r="D52" s="189"/>
      <c r="E52" s="189"/>
      <c r="F52" s="265" t="str">
        <f>IF(E18="","",E18)</f>
        <v/>
      </c>
      <c r="G52" s="189"/>
      <c r="H52" s="189"/>
      <c r="I52" s="189"/>
      <c r="J52" s="408"/>
      <c r="K52" s="264"/>
    </row>
    <row r="53" spans="2:38" s="95" customFormat="1" ht="10.35" customHeight="1" x14ac:dyDescent="0.2">
      <c r="B53" s="94"/>
      <c r="C53" s="189"/>
      <c r="D53" s="189"/>
      <c r="E53" s="189"/>
      <c r="F53" s="189"/>
      <c r="G53" s="189"/>
      <c r="H53" s="189"/>
      <c r="I53" s="189"/>
      <c r="J53" s="189"/>
      <c r="K53" s="264"/>
    </row>
    <row r="54" spans="2:38" s="95" customFormat="1" ht="29.25" customHeight="1" x14ac:dyDescent="0.2">
      <c r="B54" s="94"/>
      <c r="C54" s="284" t="s">
        <v>134</v>
      </c>
      <c r="D54" s="276"/>
      <c r="E54" s="276"/>
      <c r="F54" s="276"/>
      <c r="G54" s="276"/>
      <c r="H54" s="276"/>
      <c r="I54" s="276"/>
      <c r="J54" s="285" t="s">
        <v>135</v>
      </c>
      <c r="K54" s="286"/>
    </row>
    <row r="55" spans="2:38" s="95" customFormat="1" ht="10.35" customHeight="1" x14ac:dyDescent="0.2">
      <c r="B55" s="94"/>
      <c r="C55" s="189"/>
      <c r="D55" s="189"/>
      <c r="E55" s="189"/>
      <c r="F55" s="189"/>
      <c r="G55" s="189"/>
      <c r="H55" s="189"/>
      <c r="I55" s="189"/>
      <c r="J55" s="189"/>
      <c r="K55" s="264"/>
    </row>
    <row r="56" spans="2:38" s="95" customFormat="1" ht="29.25" customHeight="1" x14ac:dyDescent="0.2">
      <c r="B56" s="94"/>
      <c r="C56" s="287" t="s">
        <v>161</v>
      </c>
      <c r="D56" s="189"/>
      <c r="E56" s="189"/>
      <c r="F56" s="189"/>
      <c r="G56" s="189"/>
      <c r="H56" s="189"/>
      <c r="I56" s="189"/>
      <c r="J56" s="271">
        <f>J82</f>
        <v>0</v>
      </c>
      <c r="K56" s="264"/>
      <c r="AL56" s="87" t="s">
        <v>137</v>
      </c>
    </row>
    <row r="57" spans="2:38" s="294" customFormat="1" ht="24.95" customHeight="1" x14ac:dyDescent="0.2">
      <c r="B57" s="288"/>
      <c r="C57" s="289"/>
      <c r="D57" s="290" t="s">
        <v>1955</v>
      </c>
      <c r="E57" s="291"/>
      <c r="F57" s="291"/>
      <c r="G57" s="291"/>
      <c r="H57" s="291"/>
      <c r="I57" s="291"/>
      <c r="J57" s="292">
        <f>J83</f>
        <v>0</v>
      </c>
      <c r="K57" s="293"/>
    </row>
    <row r="58" spans="2:38" s="301" customFormat="1" ht="19.899999999999999" customHeight="1" x14ac:dyDescent="0.2">
      <c r="B58" s="295"/>
      <c r="C58" s="296"/>
      <c r="D58" s="297" t="s">
        <v>1956</v>
      </c>
      <c r="E58" s="298"/>
      <c r="F58" s="298"/>
      <c r="G58" s="298"/>
      <c r="H58" s="298"/>
      <c r="I58" s="298"/>
      <c r="J58" s="299">
        <f>J84</f>
        <v>0</v>
      </c>
      <c r="K58" s="300"/>
    </row>
    <row r="59" spans="2:38" s="294" customFormat="1" ht="24.95" customHeight="1" x14ac:dyDescent="0.2">
      <c r="B59" s="288"/>
      <c r="C59" s="289"/>
      <c r="D59" s="290" t="s">
        <v>1957</v>
      </c>
      <c r="E59" s="291"/>
      <c r="F59" s="291"/>
      <c r="G59" s="291"/>
      <c r="H59" s="291"/>
      <c r="I59" s="291"/>
      <c r="J59" s="292">
        <f>J93</f>
        <v>0</v>
      </c>
      <c r="K59" s="293"/>
    </row>
    <row r="60" spans="2:38" s="301" customFormat="1" ht="19.899999999999999" customHeight="1" x14ac:dyDescent="0.2">
      <c r="B60" s="295"/>
      <c r="C60" s="296"/>
      <c r="D60" s="297" t="s">
        <v>1958</v>
      </c>
      <c r="E60" s="298"/>
      <c r="F60" s="298"/>
      <c r="G60" s="298"/>
      <c r="H60" s="298"/>
      <c r="I60" s="298"/>
      <c r="J60" s="299">
        <f>J94</f>
        <v>0</v>
      </c>
      <c r="K60" s="300"/>
    </row>
    <row r="61" spans="2:38" s="301" customFormat="1" ht="19.899999999999999" customHeight="1" x14ac:dyDescent="0.2">
      <c r="B61" s="295"/>
      <c r="C61" s="296"/>
      <c r="D61" s="297" t="s">
        <v>1959</v>
      </c>
      <c r="E61" s="298"/>
      <c r="F61" s="298"/>
      <c r="G61" s="298"/>
      <c r="H61" s="298"/>
      <c r="I61" s="298"/>
      <c r="J61" s="299">
        <f>J115</f>
        <v>0</v>
      </c>
      <c r="K61" s="300"/>
    </row>
    <row r="62" spans="2:38" s="301" customFormat="1" ht="19.899999999999999" customHeight="1" x14ac:dyDescent="0.2">
      <c r="B62" s="295"/>
      <c r="C62" s="296"/>
      <c r="D62" s="297" t="s">
        <v>1960</v>
      </c>
      <c r="E62" s="298"/>
      <c r="F62" s="298"/>
      <c r="G62" s="298"/>
      <c r="H62" s="298"/>
      <c r="I62" s="298"/>
      <c r="J62" s="299">
        <f>J142</f>
        <v>0</v>
      </c>
      <c r="K62" s="300"/>
    </row>
    <row r="63" spans="2:38" s="95" customFormat="1" ht="21.75" customHeight="1" x14ac:dyDescent="0.2">
      <c r="B63" s="94"/>
      <c r="C63" s="189"/>
      <c r="D63" s="189"/>
      <c r="E63" s="189"/>
      <c r="F63" s="189"/>
      <c r="G63" s="189"/>
      <c r="H63" s="189"/>
      <c r="I63" s="189"/>
      <c r="J63" s="189"/>
      <c r="K63" s="264"/>
    </row>
    <row r="64" spans="2:38" s="95" customFormat="1" ht="6.95" customHeight="1" x14ac:dyDescent="0.2">
      <c r="B64" s="125"/>
      <c r="C64" s="126"/>
      <c r="D64" s="126"/>
      <c r="E64" s="126"/>
      <c r="F64" s="126"/>
      <c r="G64" s="126"/>
      <c r="H64" s="126"/>
      <c r="I64" s="126"/>
      <c r="J64" s="126"/>
      <c r="K64" s="282"/>
    </row>
    <row r="68" spans="2:11" s="95" customFormat="1" ht="6.95" customHeight="1" x14ac:dyDescent="0.2">
      <c r="B68" s="127"/>
      <c r="C68" s="128"/>
      <c r="D68" s="128"/>
      <c r="E68" s="128"/>
      <c r="F68" s="128"/>
      <c r="G68" s="128"/>
      <c r="H68" s="128"/>
      <c r="I68" s="128"/>
      <c r="J68" s="128"/>
      <c r="K68" s="128"/>
    </row>
    <row r="69" spans="2:11" s="95" customFormat="1" ht="36.950000000000003" customHeight="1" x14ac:dyDescent="0.2">
      <c r="B69" s="94"/>
      <c r="C69" s="302" t="s">
        <v>149</v>
      </c>
    </row>
    <row r="70" spans="2:11" s="95" customFormat="1" ht="6.95" customHeight="1" x14ac:dyDescent="0.2">
      <c r="B70" s="94"/>
    </row>
    <row r="71" spans="2:11" s="95" customFormat="1" ht="14.45" customHeight="1" x14ac:dyDescent="0.2">
      <c r="B71" s="94"/>
      <c r="C71" s="303" t="s">
        <v>14</v>
      </c>
    </row>
    <row r="72" spans="2:11" s="95" customFormat="1" ht="16.5" customHeight="1" x14ac:dyDescent="0.2">
      <c r="B72" s="94"/>
      <c r="E72" s="409" t="str">
        <f>E7</f>
        <v>Kosmonosy, obnova vodovodu a kanalizace - 2. etapa - část A</v>
      </c>
      <c r="F72" s="410"/>
      <c r="G72" s="410"/>
      <c r="H72" s="410"/>
    </row>
    <row r="73" spans="2:11" s="95" customFormat="1" ht="14.45" customHeight="1" x14ac:dyDescent="0.2">
      <c r="B73" s="94"/>
      <c r="C73" s="303" t="s">
        <v>129</v>
      </c>
    </row>
    <row r="74" spans="2:11" s="95" customFormat="1" ht="17.25" customHeight="1" x14ac:dyDescent="0.2">
      <c r="B74" s="94"/>
      <c r="E74" s="411" t="str">
        <f>E9</f>
        <v>06 - Vedlejší a ostaní náklady</v>
      </c>
      <c r="F74" s="399"/>
      <c r="G74" s="399"/>
      <c r="H74" s="399"/>
    </row>
    <row r="75" spans="2:11" s="95" customFormat="1" ht="6.95" customHeight="1" x14ac:dyDescent="0.2">
      <c r="B75" s="94"/>
    </row>
    <row r="76" spans="2:11" s="95" customFormat="1" ht="18" customHeight="1" x14ac:dyDescent="0.2">
      <c r="B76" s="94"/>
      <c r="C76" s="303" t="s">
        <v>18</v>
      </c>
      <c r="F76" s="304" t="str">
        <f>F12</f>
        <v>Kosmonosy</v>
      </c>
      <c r="I76" s="303" t="s">
        <v>20</v>
      </c>
      <c r="J76" s="305" t="str">
        <f>IF(J12="","",J12)</f>
        <v/>
      </c>
    </row>
    <row r="77" spans="2:11" s="95" customFormat="1" ht="6.95" customHeight="1" x14ac:dyDescent="0.2">
      <c r="B77" s="94"/>
    </row>
    <row r="78" spans="2:11" s="95" customFormat="1" ht="15" x14ac:dyDescent="0.2">
      <c r="B78" s="94"/>
      <c r="C78" s="303" t="s">
        <v>21</v>
      </c>
      <c r="F78" s="304" t="str">
        <f>E15</f>
        <v>Vodovody a kanalizace Mladá Boleslav, a.s.</v>
      </c>
      <c r="I78" s="303" t="s">
        <v>29</v>
      </c>
      <c r="J78" s="304" t="str">
        <f>E21</f>
        <v>Šindlar s.r.o., Na Brně 372/2a, Hradec Králové 6</v>
      </c>
    </row>
    <row r="79" spans="2:11" s="95" customFormat="1" ht="14.45" customHeight="1" x14ac:dyDescent="0.2">
      <c r="B79" s="94"/>
      <c r="C79" s="303" t="s">
        <v>1953</v>
      </c>
      <c r="F79" s="304" t="str">
        <f>IF(E18="","",E18)</f>
        <v/>
      </c>
    </row>
    <row r="80" spans="2:11" s="95" customFormat="1" ht="10.35" customHeight="1" x14ac:dyDescent="0.2">
      <c r="B80" s="94"/>
    </row>
    <row r="81" spans="2:56" s="143" customFormat="1" ht="29.25" customHeight="1" x14ac:dyDescent="0.2">
      <c r="B81" s="144"/>
      <c r="C81" s="306" t="s">
        <v>150</v>
      </c>
      <c r="D81" s="307" t="s">
        <v>63</v>
      </c>
      <c r="E81" s="307" t="s">
        <v>59</v>
      </c>
      <c r="F81" s="307" t="s">
        <v>60</v>
      </c>
      <c r="G81" s="307" t="s">
        <v>151</v>
      </c>
      <c r="H81" s="307" t="s">
        <v>152</v>
      </c>
      <c r="I81" s="307" t="s">
        <v>153</v>
      </c>
      <c r="J81" s="307" t="s">
        <v>135</v>
      </c>
      <c r="K81" s="308"/>
    </row>
    <row r="82" spans="2:56" s="95" customFormat="1" ht="29.25" customHeight="1" x14ac:dyDescent="0.35">
      <c r="B82" s="94"/>
      <c r="C82" s="309" t="s">
        <v>161</v>
      </c>
      <c r="J82" s="310">
        <f>BB82</f>
        <v>0</v>
      </c>
      <c r="AK82" s="87" t="s">
        <v>77</v>
      </c>
      <c r="AL82" s="87" t="s">
        <v>137</v>
      </c>
      <c r="BB82" s="311">
        <f>BB83+BB93</f>
        <v>0</v>
      </c>
    </row>
    <row r="83" spans="2:56" s="313" customFormat="1" ht="37.35" customHeight="1" x14ac:dyDescent="0.35">
      <c r="B83" s="312"/>
      <c r="D83" s="314" t="s">
        <v>77</v>
      </c>
      <c r="E83" s="315" t="s">
        <v>1961</v>
      </c>
      <c r="F83" s="315" t="s">
        <v>1962</v>
      </c>
      <c r="J83" s="316">
        <f>BB83</f>
        <v>0</v>
      </c>
      <c r="AI83" s="314" t="s">
        <v>171</v>
      </c>
      <c r="AK83" s="317" t="s">
        <v>77</v>
      </c>
      <c r="AL83" s="317" t="s">
        <v>78</v>
      </c>
      <c r="AP83" s="314" t="s">
        <v>164</v>
      </c>
      <c r="BB83" s="318">
        <f>BB84</f>
        <v>0</v>
      </c>
    </row>
    <row r="84" spans="2:56" s="313" customFormat="1" ht="19.899999999999999" customHeight="1" x14ac:dyDescent="0.3">
      <c r="B84" s="312"/>
      <c r="D84" s="314" t="s">
        <v>77</v>
      </c>
      <c r="E84" s="319" t="s">
        <v>1963</v>
      </c>
      <c r="F84" s="319" t="s">
        <v>560</v>
      </c>
      <c r="I84" s="325"/>
      <c r="J84" s="320">
        <f>BB84</f>
        <v>0</v>
      </c>
      <c r="AI84" s="314" t="s">
        <v>171</v>
      </c>
      <c r="AK84" s="317" t="s">
        <v>77</v>
      </c>
      <c r="AL84" s="317" t="s">
        <v>85</v>
      </c>
      <c r="AP84" s="314" t="s">
        <v>164</v>
      </c>
      <c r="BB84" s="318">
        <f>SUM(BB85:BB92)</f>
        <v>0</v>
      </c>
    </row>
    <row r="85" spans="2:56" s="95" customFormat="1" ht="38.25" customHeight="1" x14ac:dyDescent="0.2">
      <c r="B85" s="94"/>
      <c r="C85" s="232" t="s">
        <v>85</v>
      </c>
      <c r="D85" s="232" t="s">
        <v>166</v>
      </c>
      <c r="E85" s="233" t="s">
        <v>1964</v>
      </c>
      <c r="F85" s="234" t="s">
        <v>1965</v>
      </c>
      <c r="G85" s="235" t="s">
        <v>1966</v>
      </c>
      <c r="H85" s="236">
        <v>3</v>
      </c>
      <c r="I85" s="252"/>
      <c r="J85" s="237">
        <f>ROUND(I85*H85,2)</f>
        <v>0</v>
      </c>
      <c r="K85" s="234"/>
      <c r="AI85" s="87" t="s">
        <v>1967</v>
      </c>
      <c r="AK85" s="87" t="s">
        <v>166</v>
      </c>
      <c r="AL85" s="87" t="s">
        <v>87</v>
      </c>
      <c r="AP85" s="87" t="s">
        <v>164</v>
      </c>
      <c r="AV85" s="184" t="e">
        <f>IF(#REF!="základní",J85,0)</f>
        <v>#REF!</v>
      </c>
      <c r="AW85" s="184" t="e">
        <f>IF(#REF!="snížená",J85,0)</f>
        <v>#REF!</v>
      </c>
      <c r="AX85" s="184" t="e">
        <f>IF(#REF!="zákl. přenesená",J85,0)</f>
        <v>#REF!</v>
      </c>
      <c r="AY85" s="184" t="e">
        <f>IF(#REF!="sníž. přenesená",J85,0)</f>
        <v>#REF!</v>
      </c>
      <c r="AZ85" s="184" t="e">
        <f>IF(#REF!="nulová",J85,0)</f>
        <v>#REF!</v>
      </c>
      <c r="BA85" s="87" t="s">
        <v>85</v>
      </c>
      <c r="BB85" s="184">
        <f>ROUND(I85*H85,2)</f>
        <v>0</v>
      </c>
      <c r="BC85" s="87" t="s">
        <v>1967</v>
      </c>
      <c r="BD85" s="87" t="s">
        <v>1968</v>
      </c>
    </row>
    <row r="86" spans="2:56" s="322" customFormat="1" ht="13.5" x14ac:dyDescent="0.2">
      <c r="B86" s="321"/>
      <c r="D86" s="244" t="s">
        <v>175</v>
      </c>
      <c r="E86" s="323" t="s">
        <v>1</v>
      </c>
      <c r="F86" s="324" t="s">
        <v>2055</v>
      </c>
      <c r="H86" s="323" t="s">
        <v>1</v>
      </c>
      <c r="I86" s="326"/>
      <c r="AK86" s="323" t="s">
        <v>175</v>
      </c>
      <c r="AL86" s="323" t="s">
        <v>87</v>
      </c>
      <c r="AM86" s="322" t="s">
        <v>85</v>
      </c>
      <c r="AN86" s="322" t="s">
        <v>33</v>
      </c>
      <c r="AO86" s="322" t="s">
        <v>78</v>
      </c>
      <c r="AP86" s="323" t="s">
        <v>164</v>
      </c>
    </row>
    <row r="87" spans="2:56" s="322" customFormat="1" ht="13.5" x14ac:dyDescent="0.2">
      <c r="B87" s="321"/>
      <c r="D87" s="244" t="s">
        <v>175</v>
      </c>
      <c r="E87" s="323" t="s">
        <v>1</v>
      </c>
      <c r="F87" s="324" t="s">
        <v>2056</v>
      </c>
      <c r="H87" s="323" t="s">
        <v>1</v>
      </c>
      <c r="I87" s="326"/>
      <c r="AK87" s="323" t="s">
        <v>175</v>
      </c>
      <c r="AL87" s="323" t="s">
        <v>87</v>
      </c>
      <c r="AM87" s="322" t="s">
        <v>85</v>
      </c>
      <c r="AN87" s="322" t="s">
        <v>33</v>
      </c>
      <c r="AO87" s="322" t="s">
        <v>78</v>
      </c>
      <c r="AP87" s="323" t="s">
        <v>164</v>
      </c>
    </row>
    <row r="88" spans="2:56" s="242" customFormat="1" ht="13.5" x14ac:dyDescent="0.2">
      <c r="B88" s="243"/>
      <c r="D88" s="244" t="s">
        <v>175</v>
      </c>
      <c r="E88" s="245" t="s">
        <v>1</v>
      </c>
      <c r="F88" s="246"/>
      <c r="H88" s="247"/>
      <c r="I88" s="253"/>
      <c r="AK88" s="245" t="s">
        <v>175</v>
      </c>
      <c r="AL88" s="245" t="s">
        <v>87</v>
      </c>
      <c r="AM88" s="242" t="s">
        <v>87</v>
      </c>
      <c r="AN88" s="242" t="s">
        <v>33</v>
      </c>
      <c r="AO88" s="242" t="s">
        <v>85</v>
      </c>
      <c r="AP88" s="245" t="s">
        <v>164</v>
      </c>
    </row>
    <row r="89" spans="2:56" s="95" customFormat="1" ht="16.5" customHeight="1" x14ac:dyDescent="0.2">
      <c r="B89" s="94"/>
      <c r="C89" s="232" t="s">
        <v>87</v>
      </c>
      <c r="D89" s="232" t="s">
        <v>166</v>
      </c>
      <c r="E89" s="233" t="s">
        <v>1969</v>
      </c>
      <c r="F89" s="234" t="s">
        <v>1970</v>
      </c>
      <c r="G89" s="235" t="s">
        <v>1966</v>
      </c>
      <c r="H89" s="236">
        <v>1</v>
      </c>
      <c r="I89" s="252"/>
      <c r="J89" s="237">
        <f>ROUND(I89*H89,2)</f>
        <v>0</v>
      </c>
      <c r="K89" s="234"/>
      <c r="AI89" s="87" t="s">
        <v>1967</v>
      </c>
      <c r="AK89" s="87" t="s">
        <v>166</v>
      </c>
      <c r="AL89" s="87" t="s">
        <v>87</v>
      </c>
      <c r="AP89" s="87" t="s">
        <v>164</v>
      </c>
      <c r="AV89" s="184" t="e">
        <f>IF(#REF!="základní",J89,0)</f>
        <v>#REF!</v>
      </c>
      <c r="AW89" s="184" t="e">
        <f>IF(#REF!="snížená",J89,0)</f>
        <v>#REF!</v>
      </c>
      <c r="AX89" s="184" t="e">
        <f>IF(#REF!="zákl. přenesená",J89,0)</f>
        <v>#REF!</v>
      </c>
      <c r="AY89" s="184" t="e">
        <f>IF(#REF!="sníž. přenesená",J89,0)</f>
        <v>#REF!</v>
      </c>
      <c r="AZ89" s="184" t="e">
        <f>IF(#REF!="nulová",J89,0)</f>
        <v>#REF!</v>
      </c>
      <c r="BA89" s="87" t="s">
        <v>85</v>
      </c>
      <c r="BB89" s="184">
        <f>ROUND(I89*H89,2)</f>
        <v>0</v>
      </c>
      <c r="BC89" s="87" t="s">
        <v>1967</v>
      </c>
      <c r="BD89" s="87" t="s">
        <v>1971</v>
      </c>
    </row>
    <row r="90" spans="2:56" s="322" customFormat="1" ht="13.5" x14ac:dyDescent="0.2">
      <c r="B90" s="321"/>
      <c r="D90" s="244" t="s">
        <v>175</v>
      </c>
      <c r="E90" s="323" t="s">
        <v>1</v>
      </c>
      <c r="F90" s="324" t="s">
        <v>1972</v>
      </c>
      <c r="H90" s="323" t="s">
        <v>1</v>
      </c>
      <c r="I90" s="326"/>
      <c r="AK90" s="323" t="s">
        <v>175</v>
      </c>
      <c r="AL90" s="323" t="s">
        <v>87</v>
      </c>
      <c r="AM90" s="322" t="s">
        <v>85</v>
      </c>
      <c r="AN90" s="322" t="s">
        <v>33</v>
      </c>
      <c r="AO90" s="322" t="s">
        <v>78</v>
      </c>
      <c r="AP90" s="323" t="s">
        <v>164</v>
      </c>
    </row>
    <row r="91" spans="2:56" s="322" customFormat="1" ht="13.5" x14ac:dyDescent="0.2">
      <c r="B91" s="321"/>
      <c r="D91" s="244" t="s">
        <v>175</v>
      </c>
      <c r="E91" s="323" t="s">
        <v>1</v>
      </c>
      <c r="F91" s="324" t="s">
        <v>1973</v>
      </c>
      <c r="H91" s="323" t="s">
        <v>1</v>
      </c>
      <c r="I91" s="326"/>
      <c r="AK91" s="323" t="s">
        <v>175</v>
      </c>
      <c r="AL91" s="323" t="s">
        <v>87</v>
      </c>
      <c r="AM91" s="322" t="s">
        <v>85</v>
      </c>
      <c r="AN91" s="322" t="s">
        <v>33</v>
      </c>
      <c r="AO91" s="322" t="s">
        <v>78</v>
      </c>
      <c r="AP91" s="323" t="s">
        <v>164</v>
      </c>
    </row>
    <row r="92" spans="2:56" s="242" customFormat="1" ht="13.5" x14ac:dyDescent="0.2">
      <c r="B92" s="243"/>
      <c r="D92" s="244" t="s">
        <v>175</v>
      </c>
      <c r="E92" s="245" t="s">
        <v>1</v>
      </c>
      <c r="F92" s="246" t="s">
        <v>85</v>
      </c>
      <c r="H92" s="247">
        <v>1</v>
      </c>
      <c r="I92" s="253"/>
      <c r="AK92" s="245" t="s">
        <v>175</v>
      </c>
      <c r="AL92" s="245" t="s">
        <v>87</v>
      </c>
      <c r="AM92" s="242" t="s">
        <v>87</v>
      </c>
      <c r="AN92" s="242" t="s">
        <v>33</v>
      </c>
      <c r="AO92" s="242" t="s">
        <v>85</v>
      </c>
      <c r="AP92" s="245" t="s">
        <v>164</v>
      </c>
    </row>
    <row r="93" spans="2:56" s="313" customFormat="1" ht="37.35" customHeight="1" x14ac:dyDescent="0.35">
      <c r="B93" s="312"/>
      <c r="D93" s="314" t="s">
        <v>77</v>
      </c>
      <c r="E93" s="315" t="s">
        <v>1974</v>
      </c>
      <c r="F93" s="315" t="s">
        <v>1975</v>
      </c>
      <c r="I93" s="327"/>
      <c r="J93" s="316">
        <f>BB93</f>
        <v>0</v>
      </c>
      <c r="AI93" s="314" t="s">
        <v>196</v>
      </c>
      <c r="AK93" s="317" t="s">
        <v>77</v>
      </c>
      <c r="AL93" s="317" t="s">
        <v>78</v>
      </c>
      <c r="AP93" s="314" t="s">
        <v>164</v>
      </c>
      <c r="BB93" s="318">
        <f>BB94+BB115+BB142</f>
        <v>0</v>
      </c>
    </row>
    <row r="94" spans="2:56" s="313" customFormat="1" ht="19.899999999999999" customHeight="1" x14ac:dyDescent="0.3">
      <c r="B94" s="312"/>
      <c r="D94" s="314" t="s">
        <v>77</v>
      </c>
      <c r="E94" s="319" t="s">
        <v>1976</v>
      </c>
      <c r="F94" s="319" t="s">
        <v>1977</v>
      </c>
      <c r="I94" s="327"/>
      <c r="J94" s="320">
        <f>BB94</f>
        <v>0</v>
      </c>
      <c r="AI94" s="314" t="s">
        <v>196</v>
      </c>
      <c r="AK94" s="317" t="s">
        <v>77</v>
      </c>
      <c r="AL94" s="317" t="s">
        <v>85</v>
      </c>
      <c r="AP94" s="314" t="s">
        <v>164</v>
      </c>
      <c r="BB94" s="318">
        <f>SUM(BB95:BB114)</f>
        <v>0</v>
      </c>
    </row>
    <row r="95" spans="2:56" s="95" customFormat="1" ht="16.5" customHeight="1" x14ac:dyDescent="0.2">
      <c r="B95" s="94"/>
      <c r="C95" s="232" t="s">
        <v>184</v>
      </c>
      <c r="D95" s="232" t="s">
        <v>166</v>
      </c>
      <c r="E95" s="233" t="s">
        <v>1978</v>
      </c>
      <c r="F95" s="234" t="s">
        <v>1979</v>
      </c>
      <c r="G95" s="235" t="s">
        <v>1966</v>
      </c>
      <c r="H95" s="236">
        <v>1</v>
      </c>
      <c r="I95" s="252"/>
      <c r="J95" s="237">
        <f>ROUND(I95*H95,2)</f>
        <v>0</v>
      </c>
      <c r="K95" s="234"/>
      <c r="AI95" s="87" t="s">
        <v>1967</v>
      </c>
      <c r="AK95" s="87" t="s">
        <v>166</v>
      </c>
      <c r="AL95" s="87" t="s">
        <v>87</v>
      </c>
      <c r="AP95" s="87" t="s">
        <v>164</v>
      </c>
      <c r="AV95" s="184" t="e">
        <f>IF(#REF!="základní",J95,0)</f>
        <v>#REF!</v>
      </c>
      <c r="AW95" s="184" t="e">
        <f>IF(#REF!="snížená",J95,0)</f>
        <v>#REF!</v>
      </c>
      <c r="AX95" s="184" t="e">
        <f>IF(#REF!="zákl. přenesená",J95,0)</f>
        <v>#REF!</v>
      </c>
      <c r="AY95" s="184" t="e">
        <f>IF(#REF!="sníž. přenesená",J95,0)</f>
        <v>#REF!</v>
      </c>
      <c r="AZ95" s="184" t="e">
        <f>IF(#REF!="nulová",J95,0)</f>
        <v>#REF!</v>
      </c>
      <c r="BA95" s="87" t="s">
        <v>85</v>
      </c>
      <c r="BB95" s="184">
        <f>ROUND(I95*H95,2)</f>
        <v>0</v>
      </c>
      <c r="BC95" s="87" t="s">
        <v>1967</v>
      </c>
      <c r="BD95" s="87" t="s">
        <v>1980</v>
      </c>
    </row>
    <row r="96" spans="2:56" s="95" customFormat="1" ht="16.5" customHeight="1" x14ac:dyDescent="0.2">
      <c r="B96" s="94"/>
      <c r="C96" s="232" t="s">
        <v>171</v>
      </c>
      <c r="D96" s="232" t="s">
        <v>166</v>
      </c>
      <c r="E96" s="233" t="s">
        <v>1981</v>
      </c>
      <c r="F96" s="234" t="s">
        <v>1982</v>
      </c>
      <c r="G96" s="235" t="s">
        <v>1966</v>
      </c>
      <c r="H96" s="236">
        <v>1</v>
      </c>
      <c r="I96" s="252"/>
      <c r="J96" s="237">
        <f>ROUND(I96*H96,2)</f>
        <v>0</v>
      </c>
      <c r="K96" s="234"/>
      <c r="AI96" s="87" t="s">
        <v>1967</v>
      </c>
      <c r="AK96" s="87" t="s">
        <v>166</v>
      </c>
      <c r="AL96" s="87" t="s">
        <v>87</v>
      </c>
      <c r="AP96" s="87" t="s">
        <v>164</v>
      </c>
      <c r="AV96" s="184" t="e">
        <f>IF(#REF!="základní",J96,0)</f>
        <v>#REF!</v>
      </c>
      <c r="AW96" s="184" t="e">
        <f>IF(#REF!="snížená",J96,0)</f>
        <v>#REF!</v>
      </c>
      <c r="AX96" s="184" t="e">
        <f>IF(#REF!="zákl. přenesená",J96,0)</f>
        <v>#REF!</v>
      </c>
      <c r="AY96" s="184" t="e">
        <f>IF(#REF!="sníž. přenesená",J96,0)</f>
        <v>#REF!</v>
      </c>
      <c r="AZ96" s="184" t="e">
        <f>IF(#REF!="nulová",J96,0)</f>
        <v>#REF!</v>
      </c>
      <c r="BA96" s="87" t="s">
        <v>85</v>
      </c>
      <c r="BB96" s="184">
        <f>ROUND(I96*H96,2)</f>
        <v>0</v>
      </c>
      <c r="BC96" s="87" t="s">
        <v>1967</v>
      </c>
      <c r="BD96" s="87" t="s">
        <v>1983</v>
      </c>
    </row>
    <row r="97" spans="2:56" s="95" customFormat="1" ht="16.5" customHeight="1" x14ac:dyDescent="0.2">
      <c r="B97" s="94"/>
      <c r="C97" s="232" t="s">
        <v>196</v>
      </c>
      <c r="D97" s="232" t="s">
        <v>166</v>
      </c>
      <c r="E97" s="233" t="s">
        <v>1984</v>
      </c>
      <c r="F97" s="234" t="s">
        <v>1985</v>
      </c>
      <c r="G97" s="235" t="s">
        <v>564</v>
      </c>
      <c r="H97" s="236">
        <v>2</v>
      </c>
      <c r="I97" s="252"/>
      <c r="J97" s="237">
        <f>ROUND(I97*H97,2)</f>
        <v>0</v>
      </c>
      <c r="K97" s="234"/>
      <c r="AI97" s="87" t="s">
        <v>1967</v>
      </c>
      <c r="AK97" s="87" t="s">
        <v>166</v>
      </c>
      <c r="AL97" s="87" t="s">
        <v>87</v>
      </c>
      <c r="AP97" s="87" t="s">
        <v>164</v>
      </c>
      <c r="AV97" s="184" t="e">
        <f>IF(#REF!="základní",J97,0)</f>
        <v>#REF!</v>
      </c>
      <c r="AW97" s="184" t="e">
        <f>IF(#REF!="snížená",J97,0)</f>
        <v>#REF!</v>
      </c>
      <c r="AX97" s="184" t="e">
        <f>IF(#REF!="zákl. přenesená",J97,0)</f>
        <v>#REF!</v>
      </c>
      <c r="AY97" s="184" t="e">
        <f>IF(#REF!="sníž. přenesená",J97,0)</f>
        <v>#REF!</v>
      </c>
      <c r="AZ97" s="184" t="e">
        <f>IF(#REF!="nulová",J97,0)</f>
        <v>#REF!</v>
      </c>
      <c r="BA97" s="87" t="s">
        <v>85</v>
      </c>
      <c r="BB97" s="184">
        <f>ROUND(I97*H97,2)</f>
        <v>0</v>
      </c>
      <c r="BC97" s="87" t="s">
        <v>1967</v>
      </c>
      <c r="BD97" s="87" t="s">
        <v>1986</v>
      </c>
    </row>
    <row r="98" spans="2:56" s="95" customFormat="1" ht="25.5" customHeight="1" x14ac:dyDescent="0.2">
      <c r="B98" s="94"/>
      <c r="C98" s="232" t="s">
        <v>202</v>
      </c>
      <c r="D98" s="232" t="s">
        <v>166</v>
      </c>
      <c r="E98" s="233" t="s">
        <v>1987</v>
      </c>
      <c r="F98" s="234" t="s">
        <v>1988</v>
      </c>
      <c r="G98" s="235" t="s">
        <v>1966</v>
      </c>
      <c r="H98" s="236">
        <v>1</v>
      </c>
      <c r="I98" s="252"/>
      <c r="J98" s="237">
        <f>ROUND(I98*H98,2)</f>
        <v>0</v>
      </c>
      <c r="K98" s="234"/>
      <c r="AI98" s="87" t="s">
        <v>1967</v>
      </c>
      <c r="AK98" s="87" t="s">
        <v>166</v>
      </c>
      <c r="AL98" s="87" t="s">
        <v>87</v>
      </c>
      <c r="AP98" s="87" t="s">
        <v>164</v>
      </c>
      <c r="AV98" s="184" t="e">
        <f>IF(#REF!="základní",J98,0)</f>
        <v>#REF!</v>
      </c>
      <c r="AW98" s="184" t="e">
        <f>IF(#REF!="snížená",J98,0)</f>
        <v>#REF!</v>
      </c>
      <c r="AX98" s="184" t="e">
        <f>IF(#REF!="zákl. přenesená",J98,0)</f>
        <v>#REF!</v>
      </c>
      <c r="AY98" s="184" t="e">
        <f>IF(#REF!="sníž. přenesená",J98,0)</f>
        <v>#REF!</v>
      </c>
      <c r="AZ98" s="184" t="e">
        <f>IF(#REF!="nulová",J98,0)</f>
        <v>#REF!</v>
      </c>
      <c r="BA98" s="87" t="s">
        <v>85</v>
      </c>
      <c r="BB98" s="184">
        <f>ROUND(I98*H98,2)</f>
        <v>0</v>
      </c>
      <c r="BC98" s="87" t="s">
        <v>1967</v>
      </c>
      <c r="BD98" s="87" t="s">
        <v>1989</v>
      </c>
    </row>
    <row r="99" spans="2:56" s="322" customFormat="1" ht="13.5" x14ac:dyDescent="0.2">
      <c r="B99" s="321"/>
      <c r="D99" s="244" t="s">
        <v>175</v>
      </c>
      <c r="E99" s="323" t="s">
        <v>1</v>
      </c>
      <c r="F99" s="324" t="s">
        <v>1990</v>
      </c>
      <c r="H99" s="323" t="s">
        <v>1</v>
      </c>
      <c r="I99" s="326"/>
      <c r="AK99" s="323" t="s">
        <v>175</v>
      </c>
      <c r="AL99" s="323" t="s">
        <v>87</v>
      </c>
      <c r="AM99" s="322" t="s">
        <v>85</v>
      </c>
      <c r="AN99" s="322" t="s">
        <v>33</v>
      </c>
      <c r="AO99" s="322" t="s">
        <v>78</v>
      </c>
      <c r="AP99" s="323" t="s">
        <v>164</v>
      </c>
    </row>
    <row r="100" spans="2:56" s="242" customFormat="1" ht="13.5" x14ac:dyDescent="0.2">
      <c r="B100" s="243"/>
      <c r="D100" s="244" t="s">
        <v>175</v>
      </c>
      <c r="E100" s="245" t="s">
        <v>1</v>
      </c>
      <c r="F100" s="246" t="s">
        <v>85</v>
      </c>
      <c r="H100" s="247">
        <v>1</v>
      </c>
      <c r="I100" s="253"/>
      <c r="AK100" s="245" t="s">
        <v>175</v>
      </c>
      <c r="AL100" s="245" t="s">
        <v>87</v>
      </c>
      <c r="AM100" s="242" t="s">
        <v>87</v>
      </c>
      <c r="AN100" s="242" t="s">
        <v>33</v>
      </c>
      <c r="AO100" s="242" t="s">
        <v>85</v>
      </c>
      <c r="AP100" s="245" t="s">
        <v>164</v>
      </c>
    </row>
    <row r="101" spans="2:56" s="95" customFormat="1" ht="16.5" customHeight="1" x14ac:dyDescent="0.2">
      <c r="B101" s="94"/>
      <c r="C101" s="232" t="s">
        <v>207</v>
      </c>
      <c r="D101" s="232" t="s">
        <v>166</v>
      </c>
      <c r="E101" s="233" t="s">
        <v>1991</v>
      </c>
      <c r="F101" s="234" t="s">
        <v>1992</v>
      </c>
      <c r="G101" s="235" t="s">
        <v>1966</v>
      </c>
      <c r="H101" s="236">
        <v>1</v>
      </c>
      <c r="I101" s="252"/>
      <c r="J101" s="237">
        <f>ROUND(I101*H101,2)</f>
        <v>0</v>
      </c>
      <c r="K101" s="234"/>
      <c r="AI101" s="87" t="s">
        <v>1967</v>
      </c>
      <c r="AK101" s="87" t="s">
        <v>166</v>
      </c>
      <c r="AL101" s="87" t="s">
        <v>87</v>
      </c>
      <c r="AP101" s="87" t="s">
        <v>164</v>
      </c>
      <c r="AV101" s="184" t="e">
        <f>IF(#REF!="základní",J101,0)</f>
        <v>#REF!</v>
      </c>
      <c r="AW101" s="184" t="e">
        <f>IF(#REF!="snížená",J101,0)</f>
        <v>#REF!</v>
      </c>
      <c r="AX101" s="184" t="e">
        <f>IF(#REF!="zákl. přenesená",J101,0)</f>
        <v>#REF!</v>
      </c>
      <c r="AY101" s="184" t="e">
        <f>IF(#REF!="sníž. přenesená",J101,0)</f>
        <v>#REF!</v>
      </c>
      <c r="AZ101" s="184" t="e">
        <f>IF(#REF!="nulová",J101,0)</f>
        <v>#REF!</v>
      </c>
      <c r="BA101" s="87" t="s">
        <v>85</v>
      </c>
      <c r="BB101" s="184">
        <f>ROUND(I101*H101,2)</f>
        <v>0</v>
      </c>
      <c r="BC101" s="87" t="s">
        <v>1967</v>
      </c>
      <c r="BD101" s="87" t="s">
        <v>1993</v>
      </c>
    </row>
    <row r="102" spans="2:56" s="322" customFormat="1" ht="13.5" x14ac:dyDescent="0.2">
      <c r="B102" s="321"/>
      <c r="D102" s="244" t="s">
        <v>175</v>
      </c>
      <c r="E102" s="323" t="s">
        <v>1</v>
      </c>
      <c r="F102" s="324" t="s">
        <v>1994</v>
      </c>
      <c r="H102" s="323" t="s">
        <v>1</v>
      </c>
      <c r="I102" s="326"/>
      <c r="AK102" s="323" t="s">
        <v>175</v>
      </c>
      <c r="AL102" s="323" t="s">
        <v>87</v>
      </c>
      <c r="AM102" s="322" t="s">
        <v>85</v>
      </c>
      <c r="AN102" s="322" t="s">
        <v>33</v>
      </c>
      <c r="AO102" s="322" t="s">
        <v>78</v>
      </c>
      <c r="AP102" s="323" t="s">
        <v>164</v>
      </c>
    </row>
    <row r="103" spans="2:56" s="242" customFormat="1" ht="13.5" x14ac:dyDescent="0.2">
      <c r="B103" s="243"/>
      <c r="D103" s="244" t="s">
        <v>175</v>
      </c>
      <c r="E103" s="245" t="s">
        <v>1</v>
      </c>
      <c r="F103" s="246" t="s">
        <v>85</v>
      </c>
      <c r="H103" s="247">
        <v>1</v>
      </c>
      <c r="I103" s="253"/>
      <c r="AK103" s="245" t="s">
        <v>175</v>
      </c>
      <c r="AL103" s="245" t="s">
        <v>87</v>
      </c>
      <c r="AM103" s="242" t="s">
        <v>87</v>
      </c>
      <c r="AN103" s="242" t="s">
        <v>33</v>
      </c>
      <c r="AO103" s="242" t="s">
        <v>85</v>
      </c>
      <c r="AP103" s="245" t="s">
        <v>164</v>
      </c>
    </row>
    <row r="104" spans="2:56" s="95" customFormat="1" ht="51" customHeight="1" x14ac:dyDescent="0.2">
      <c r="B104" s="94"/>
      <c r="C104" s="232" t="s">
        <v>212</v>
      </c>
      <c r="D104" s="232" t="s">
        <v>166</v>
      </c>
      <c r="E104" s="233" t="s">
        <v>1995</v>
      </c>
      <c r="F104" s="234" t="s">
        <v>1996</v>
      </c>
      <c r="G104" s="235" t="s">
        <v>1966</v>
      </c>
      <c r="H104" s="236">
        <v>1</v>
      </c>
      <c r="I104" s="252"/>
      <c r="J104" s="237">
        <f>ROUND(I104*H104,2)</f>
        <v>0</v>
      </c>
      <c r="K104" s="234"/>
      <c r="AI104" s="87" t="s">
        <v>1967</v>
      </c>
      <c r="AK104" s="87" t="s">
        <v>166</v>
      </c>
      <c r="AL104" s="87" t="s">
        <v>87</v>
      </c>
      <c r="AP104" s="87" t="s">
        <v>164</v>
      </c>
      <c r="AV104" s="184" t="e">
        <f>IF(#REF!="základní",J104,0)</f>
        <v>#REF!</v>
      </c>
      <c r="AW104" s="184" t="e">
        <f>IF(#REF!="snížená",J104,0)</f>
        <v>#REF!</v>
      </c>
      <c r="AX104" s="184" t="e">
        <f>IF(#REF!="zákl. přenesená",J104,0)</f>
        <v>#REF!</v>
      </c>
      <c r="AY104" s="184" t="e">
        <f>IF(#REF!="sníž. přenesená",J104,0)</f>
        <v>#REF!</v>
      </c>
      <c r="AZ104" s="184" t="e">
        <f>IF(#REF!="nulová",J104,0)</f>
        <v>#REF!</v>
      </c>
      <c r="BA104" s="87" t="s">
        <v>85</v>
      </c>
      <c r="BB104" s="184">
        <f>ROUND(I104*H104,2)</f>
        <v>0</v>
      </c>
      <c r="BC104" s="87" t="s">
        <v>1967</v>
      </c>
      <c r="BD104" s="87" t="s">
        <v>1997</v>
      </c>
    </row>
    <row r="105" spans="2:56" s="322" customFormat="1" ht="13.5" x14ac:dyDescent="0.2">
      <c r="B105" s="321"/>
      <c r="D105" s="244" t="s">
        <v>175</v>
      </c>
      <c r="E105" s="323" t="s">
        <v>1</v>
      </c>
      <c r="F105" s="324" t="s">
        <v>1998</v>
      </c>
      <c r="H105" s="323" t="s">
        <v>1</v>
      </c>
      <c r="I105" s="326"/>
      <c r="AK105" s="323" t="s">
        <v>175</v>
      </c>
      <c r="AL105" s="323" t="s">
        <v>87</v>
      </c>
      <c r="AM105" s="322" t="s">
        <v>85</v>
      </c>
      <c r="AN105" s="322" t="s">
        <v>33</v>
      </c>
      <c r="AO105" s="322" t="s">
        <v>78</v>
      </c>
      <c r="AP105" s="323" t="s">
        <v>164</v>
      </c>
    </row>
    <row r="106" spans="2:56" s="322" customFormat="1" ht="13.5" x14ac:dyDescent="0.2">
      <c r="B106" s="321"/>
      <c r="D106" s="244" t="s">
        <v>175</v>
      </c>
      <c r="E106" s="323" t="s">
        <v>1</v>
      </c>
      <c r="F106" s="324" t="s">
        <v>1999</v>
      </c>
      <c r="H106" s="323" t="s">
        <v>1</v>
      </c>
      <c r="I106" s="326"/>
      <c r="AK106" s="323" t="s">
        <v>175</v>
      </c>
      <c r="AL106" s="323" t="s">
        <v>87</v>
      </c>
      <c r="AM106" s="322" t="s">
        <v>85</v>
      </c>
      <c r="AN106" s="322" t="s">
        <v>33</v>
      </c>
      <c r="AO106" s="322" t="s">
        <v>78</v>
      </c>
      <c r="AP106" s="323" t="s">
        <v>164</v>
      </c>
    </row>
    <row r="107" spans="2:56" s="242" customFormat="1" ht="13.5" x14ac:dyDescent="0.2">
      <c r="B107" s="243"/>
      <c r="D107" s="244" t="s">
        <v>175</v>
      </c>
      <c r="E107" s="245" t="s">
        <v>1</v>
      </c>
      <c r="F107" s="246"/>
      <c r="H107" s="247"/>
      <c r="I107" s="253"/>
      <c r="AK107" s="245" t="s">
        <v>175</v>
      </c>
      <c r="AL107" s="245" t="s">
        <v>87</v>
      </c>
      <c r="AM107" s="242" t="s">
        <v>87</v>
      </c>
      <c r="AN107" s="242" t="s">
        <v>33</v>
      </c>
      <c r="AO107" s="242" t="s">
        <v>85</v>
      </c>
      <c r="AP107" s="245" t="s">
        <v>164</v>
      </c>
    </row>
    <row r="108" spans="2:56" s="95" customFormat="1" ht="16.5" customHeight="1" x14ac:dyDescent="0.2">
      <c r="B108" s="94"/>
      <c r="C108" s="232" t="s">
        <v>218</v>
      </c>
      <c r="D108" s="232" t="s">
        <v>166</v>
      </c>
      <c r="E108" s="233" t="s">
        <v>2000</v>
      </c>
      <c r="F108" s="234" t="s">
        <v>2001</v>
      </c>
      <c r="G108" s="235" t="s">
        <v>1966</v>
      </c>
      <c r="H108" s="236">
        <v>1</v>
      </c>
      <c r="I108" s="252"/>
      <c r="J108" s="237">
        <f>ROUND(I108*H108,2)</f>
        <v>0</v>
      </c>
      <c r="K108" s="234"/>
      <c r="AI108" s="87" t="s">
        <v>1967</v>
      </c>
      <c r="AK108" s="87" t="s">
        <v>166</v>
      </c>
      <c r="AL108" s="87" t="s">
        <v>87</v>
      </c>
      <c r="AP108" s="87" t="s">
        <v>164</v>
      </c>
      <c r="AV108" s="184" t="e">
        <f>IF(#REF!="základní",J108,0)</f>
        <v>#REF!</v>
      </c>
      <c r="AW108" s="184" t="e">
        <f>IF(#REF!="snížená",J108,0)</f>
        <v>#REF!</v>
      </c>
      <c r="AX108" s="184" t="e">
        <f>IF(#REF!="zákl. přenesená",J108,0)</f>
        <v>#REF!</v>
      </c>
      <c r="AY108" s="184" t="e">
        <f>IF(#REF!="sníž. přenesená",J108,0)</f>
        <v>#REF!</v>
      </c>
      <c r="AZ108" s="184" t="e">
        <f>IF(#REF!="nulová",J108,0)</f>
        <v>#REF!</v>
      </c>
      <c r="BA108" s="87" t="s">
        <v>85</v>
      </c>
      <c r="BB108" s="184">
        <f>ROUND(I108*H108,2)</f>
        <v>0</v>
      </c>
      <c r="BC108" s="87" t="s">
        <v>1967</v>
      </c>
      <c r="BD108" s="87" t="s">
        <v>2002</v>
      </c>
    </row>
    <row r="109" spans="2:56" s="322" customFormat="1" ht="13.5" x14ac:dyDescent="0.2">
      <c r="B109" s="321"/>
      <c r="D109" s="244" t="s">
        <v>175</v>
      </c>
      <c r="E109" s="323" t="s">
        <v>1</v>
      </c>
      <c r="F109" s="324" t="s">
        <v>2003</v>
      </c>
      <c r="H109" s="323" t="s">
        <v>1</v>
      </c>
      <c r="I109" s="326"/>
      <c r="AK109" s="323" t="s">
        <v>175</v>
      </c>
      <c r="AL109" s="323" t="s">
        <v>87</v>
      </c>
      <c r="AM109" s="322" t="s">
        <v>85</v>
      </c>
      <c r="AN109" s="322" t="s">
        <v>33</v>
      </c>
      <c r="AO109" s="322" t="s">
        <v>78</v>
      </c>
      <c r="AP109" s="323" t="s">
        <v>164</v>
      </c>
    </row>
    <row r="110" spans="2:56" s="322" customFormat="1" ht="13.5" x14ac:dyDescent="0.2">
      <c r="B110" s="321"/>
      <c r="D110" s="244" t="s">
        <v>175</v>
      </c>
      <c r="E110" s="323" t="s">
        <v>1</v>
      </c>
      <c r="F110" s="324" t="s">
        <v>2004</v>
      </c>
      <c r="H110" s="323" t="s">
        <v>1</v>
      </c>
      <c r="I110" s="326"/>
      <c r="AK110" s="323" t="s">
        <v>175</v>
      </c>
      <c r="AL110" s="323" t="s">
        <v>87</v>
      </c>
      <c r="AM110" s="322" t="s">
        <v>85</v>
      </c>
      <c r="AN110" s="322" t="s">
        <v>33</v>
      </c>
      <c r="AO110" s="322" t="s">
        <v>78</v>
      </c>
      <c r="AP110" s="323" t="s">
        <v>164</v>
      </c>
    </row>
    <row r="111" spans="2:56" s="322" customFormat="1" ht="13.5" x14ac:dyDescent="0.2">
      <c r="B111" s="321"/>
      <c r="D111" s="244" t="s">
        <v>175</v>
      </c>
      <c r="E111" s="323" t="s">
        <v>1</v>
      </c>
      <c r="F111" s="324" t="s">
        <v>2005</v>
      </c>
      <c r="H111" s="323" t="s">
        <v>1</v>
      </c>
      <c r="I111" s="326"/>
      <c r="AK111" s="323" t="s">
        <v>175</v>
      </c>
      <c r="AL111" s="323" t="s">
        <v>87</v>
      </c>
      <c r="AM111" s="322" t="s">
        <v>85</v>
      </c>
      <c r="AN111" s="322" t="s">
        <v>33</v>
      </c>
      <c r="AO111" s="322" t="s">
        <v>78</v>
      </c>
      <c r="AP111" s="323" t="s">
        <v>164</v>
      </c>
    </row>
    <row r="112" spans="2:56" s="322" customFormat="1" ht="13.5" x14ac:dyDescent="0.2">
      <c r="B112" s="321"/>
      <c r="D112" s="244" t="s">
        <v>175</v>
      </c>
      <c r="E112" s="323" t="s">
        <v>1</v>
      </c>
      <c r="F112" s="324" t="s">
        <v>2006</v>
      </c>
      <c r="H112" s="323" t="s">
        <v>1</v>
      </c>
      <c r="I112" s="326"/>
      <c r="AK112" s="323" t="s">
        <v>175</v>
      </c>
      <c r="AL112" s="323" t="s">
        <v>87</v>
      </c>
      <c r="AM112" s="322" t="s">
        <v>85</v>
      </c>
      <c r="AN112" s="322" t="s">
        <v>33</v>
      </c>
      <c r="AO112" s="322" t="s">
        <v>78</v>
      </c>
      <c r="AP112" s="323" t="s">
        <v>164</v>
      </c>
    </row>
    <row r="113" spans="2:56" s="242" customFormat="1" ht="13.5" x14ac:dyDescent="0.2">
      <c r="B113" s="243"/>
      <c r="D113" s="244" t="s">
        <v>175</v>
      </c>
      <c r="E113" s="245" t="s">
        <v>1</v>
      </c>
      <c r="F113" s="246" t="s">
        <v>85</v>
      </c>
      <c r="H113" s="247">
        <v>1</v>
      </c>
      <c r="I113" s="253"/>
      <c r="AK113" s="245" t="s">
        <v>175</v>
      </c>
      <c r="AL113" s="245" t="s">
        <v>87</v>
      </c>
      <c r="AM113" s="242" t="s">
        <v>87</v>
      </c>
      <c r="AN113" s="242" t="s">
        <v>33</v>
      </c>
      <c r="AO113" s="242" t="s">
        <v>85</v>
      </c>
      <c r="AP113" s="245" t="s">
        <v>164</v>
      </c>
    </row>
    <row r="114" spans="2:56" s="95" customFormat="1" ht="29.25" customHeight="1" x14ac:dyDescent="0.2">
      <c r="B114" s="94"/>
      <c r="C114" s="232" t="s">
        <v>223</v>
      </c>
      <c r="D114" s="232" t="s">
        <v>166</v>
      </c>
      <c r="E114" s="233" t="s">
        <v>2007</v>
      </c>
      <c r="F114" s="234" t="s">
        <v>2008</v>
      </c>
      <c r="G114" s="235" t="s">
        <v>564</v>
      </c>
      <c r="H114" s="236">
        <v>1</v>
      </c>
      <c r="I114" s="252"/>
      <c r="J114" s="237">
        <f>ROUND(I114*H114,2)</f>
        <v>0</v>
      </c>
      <c r="K114" s="234"/>
      <c r="AI114" s="87" t="s">
        <v>1967</v>
      </c>
      <c r="AK114" s="87" t="s">
        <v>166</v>
      </c>
      <c r="AL114" s="87" t="s">
        <v>87</v>
      </c>
      <c r="AP114" s="87" t="s">
        <v>164</v>
      </c>
      <c r="AV114" s="184" t="e">
        <f>IF(#REF!="základní",J114,0)</f>
        <v>#REF!</v>
      </c>
      <c r="AW114" s="184" t="e">
        <f>IF(#REF!="snížená",J114,0)</f>
        <v>#REF!</v>
      </c>
      <c r="AX114" s="184" t="e">
        <f>IF(#REF!="zákl. přenesená",J114,0)</f>
        <v>#REF!</v>
      </c>
      <c r="AY114" s="184" t="e">
        <f>IF(#REF!="sníž. přenesená",J114,0)</f>
        <v>#REF!</v>
      </c>
      <c r="AZ114" s="184" t="e">
        <f>IF(#REF!="nulová",J114,0)</f>
        <v>#REF!</v>
      </c>
      <c r="BA114" s="87" t="s">
        <v>85</v>
      </c>
      <c r="BB114" s="184">
        <f>ROUND(I114*H114,2)</f>
        <v>0</v>
      </c>
      <c r="BC114" s="87" t="s">
        <v>1967</v>
      </c>
      <c r="BD114" s="87" t="s">
        <v>2009</v>
      </c>
    </row>
    <row r="115" spans="2:56" s="313" customFormat="1" ht="29.85" customHeight="1" x14ac:dyDescent="0.3">
      <c r="B115" s="312"/>
      <c r="D115" s="314" t="s">
        <v>77</v>
      </c>
      <c r="E115" s="319" t="s">
        <v>2010</v>
      </c>
      <c r="F115" s="319" t="s">
        <v>2011</v>
      </c>
      <c r="I115" s="327"/>
      <c r="J115" s="320">
        <f>BB115</f>
        <v>0</v>
      </c>
      <c r="AI115" s="314" t="s">
        <v>196</v>
      </c>
      <c r="AK115" s="317" t="s">
        <v>77</v>
      </c>
      <c r="AL115" s="317" t="s">
        <v>85</v>
      </c>
      <c r="AP115" s="314" t="s">
        <v>164</v>
      </c>
      <c r="BB115" s="318">
        <f>SUM(BB116:BB141)</f>
        <v>0</v>
      </c>
    </row>
    <row r="116" spans="2:56" s="95" customFormat="1" ht="16.5" customHeight="1" x14ac:dyDescent="0.2">
      <c r="B116" s="94"/>
      <c r="C116" s="232" t="s">
        <v>234</v>
      </c>
      <c r="D116" s="232" t="s">
        <v>166</v>
      </c>
      <c r="E116" s="233" t="s">
        <v>2012</v>
      </c>
      <c r="F116" s="234" t="s">
        <v>2013</v>
      </c>
      <c r="G116" s="235" t="s">
        <v>1966</v>
      </c>
      <c r="H116" s="236">
        <v>1</v>
      </c>
      <c r="I116" s="252"/>
      <c r="J116" s="237">
        <f>ROUND(I116*H116,2)</f>
        <v>0</v>
      </c>
      <c r="K116" s="234"/>
      <c r="AI116" s="87" t="s">
        <v>1967</v>
      </c>
      <c r="AK116" s="87" t="s">
        <v>166</v>
      </c>
      <c r="AL116" s="87" t="s">
        <v>87</v>
      </c>
      <c r="AP116" s="87" t="s">
        <v>164</v>
      </c>
      <c r="AV116" s="184" t="e">
        <f>IF(#REF!="základní",J116,0)</f>
        <v>#REF!</v>
      </c>
      <c r="AW116" s="184" t="e">
        <f>IF(#REF!="snížená",J116,0)</f>
        <v>#REF!</v>
      </c>
      <c r="AX116" s="184" t="e">
        <f>IF(#REF!="zákl. přenesená",J116,0)</f>
        <v>#REF!</v>
      </c>
      <c r="AY116" s="184" t="e">
        <f>IF(#REF!="sníž. přenesená",J116,0)</f>
        <v>#REF!</v>
      </c>
      <c r="AZ116" s="184" t="e">
        <f>IF(#REF!="nulová",J116,0)</f>
        <v>#REF!</v>
      </c>
      <c r="BA116" s="87" t="s">
        <v>85</v>
      </c>
      <c r="BB116" s="184">
        <f>ROUND(I116*H116,2)</f>
        <v>0</v>
      </c>
      <c r="BC116" s="87" t="s">
        <v>1967</v>
      </c>
      <c r="BD116" s="87" t="s">
        <v>2014</v>
      </c>
    </row>
    <row r="117" spans="2:56" s="322" customFormat="1" ht="13.5" x14ac:dyDescent="0.2">
      <c r="B117" s="321"/>
      <c r="D117" s="244" t="s">
        <v>175</v>
      </c>
      <c r="E117" s="323" t="s">
        <v>1</v>
      </c>
      <c r="F117" s="324" t="s">
        <v>2015</v>
      </c>
      <c r="H117" s="323" t="s">
        <v>1</v>
      </c>
      <c r="I117" s="326"/>
      <c r="AK117" s="323" t="s">
        <v>175</v>
      </c>
      <c r="AL117" s="323" t="s">
        <v>87</v>
      </c>
      <c r="AM117" s="322" t="s">
        <v>85</v>
      </c>
      <c r="AN117" s="322" t="s">
        <v>33</v>
      </c>
      <c r="AO117" s="322" t="s">
        <v>78</v>
      </c>
      <c r="AP117" s="323" t="s">
        <v>164</v>
      </c>
    </row>
    <row r="118" spans="2:56" s="322" customFormat="1" ht="13.5" x14ac:dyDescent="0.2">
      <c r="B118" s="321"/>
      <c r="D118" s="244" t="s">
        <v>175</v>
      </c>
      <c r="E118" s="323" t="s">
        <v>1</v>
      </c>
      <c r="F118" s="324" t="s">
        <v>2016</v>
      </c>
      <c r="H118" s="323" t="s">
        <v>1</v>
      </c>
      <c r="I118" s="326"/>
      <c r="AK118" s="323" t="s">
        <v>175</v>
      </c>
      <c r="AL118" s="323" t="s">
        <v>87</v>
      </c>
      <c r="AM118" s="322" t="s">
        <v>85</v>
      </c>
      <c r="AN118" s="322" t="s">
        <v>33</v>
      </c>
      <c r="AO118" s="322" t="s">
        <v>78</v>
      </c>
      <c r="AP118" s="323" t="s">
        <v>164</v>
      </c>
    </row>
    <row r="119" spans="2:56" s="322" customFormat="1" ht="13.5" x14ac:dyDescent="0.2">
      <c r="B119" s="321"/>
      <c r="D119" s="244" t="s">
        <v>175</v>
      </c>
      <c r="E119" s="323" t="s">
        <v>1</v>
      </c>
      <c r="F119" s="324" t="s">
        <v>2017</v>
      </c>
      <c r="H119" s="323" t="s">
        <v>1</v>
      </c>
      <c r="I119" s="326"/>
      <c r="AK119" s="323" t="s">
        <v>175</v>
      </c>
      <c r="AL119" s="323" t="s">
        <v>87</v>
      </c>
      <c r="AM119" s="322" t="s">
        <v>85</v>
      </c>
      <c r="AN119" s="322" t="s">
        <v>33</v>
      </c>
      <c r="AO119" s="322" t="s">
        <v>78</v>
      </c>
      <c r="AP119" s="323" t="s">
        <v>164</v>
      </c>
    </row>
    <row r="120" spans="2:56" s="322" customFormat="1" ht="13.5" x14ac:dyDescent="0.2">
      <c r="B120" s="321"/>
      <c r="D120" s="244" t="s">
        <v>175</v>
      </c>
      <c r="E120" s="323" t="s">
        <v>1</v>
      </c>
      <c r="F120" s="324" t="s">
        <v>2018</v>
      </c>
      <c r="H120" s="323" t="s">
        <v>1</v>
      </c>
      <c r="I120" s="326"/>
      <c r="AK120" s="323" t="s">
        <v>175</v>
      </c>
      <c r="AL120" s="323" t="s">
        <v>87</v>
      </c>
      <c r="AM120" s="322" t="s">
        <v>85</v>
      </c>
      <c r="AN120" s="322" t="s">
        <v>33</v>
      </c>
      <c r="AO120" s="322" t="s">
        <v>78</v>
      </c>
      <c r="AP120" s="323" t="s">
        <v>164</v>
      </c>
    </row>
    <row r="121" spans="2:56" s="322" customFormat="1" ht="13.5" x14ac:dyDescent="0.2">
      <c r="B121" s="321"/>
      <c r="D121" s="244" t="s">
        <v>175</v>
      </c>
      <c r="E121" s="323" t="s">
        <v>1</v>
      </c>
      <c r="F121" s="324" t="s">
        <v>2019</v>
      </c>
      <c r="H121" s="323" t="s">
        <v>1</v>
      </c>
      <c r="I121" s="326"/>
      <c r="AK121" s="323" t="s">
        <v>175</v>
      </c>
      <c r="AL121" s="323" t="s">
        <v>87</v>
      </c>
      <c r="AM121" s="322" t="s">
        <v>85</v>
      </c>
      <c r="AN121" s="322" t="s">
        <v>33</v>
      </c>
      <c r="AO121" s="322" t="s">
        <v>78</v>
      </c>
      <c r="AP121" s="323" t="s">
        <v>164</v>
      </c>
    </row>
    <row r="122" spans="2:56" s="322" customFormat="1" ht="27" x14ac:dyDescent="0.2">
      <c r="B122" s="321"/>
      <c r="D122" s="244" t="s">
        <v>175</v>
      </c>
      <c r="E122" s="323" t="s">
        <v>1</v>
      </c>
      <c r="F122" s="324" t="s">
        <v>2020</v>
      </c>
      <c r="H122" s="323" t="s">
        <v>1</v>
      </c>
      <c r="I122" s="326"/>
      <c r="AK122" s="323" t="s">
        <v>175</v>
      </c>
      <c r="AL122" s="323" t="s">
        <v>87</v>
      </c>
      <c r="AM122" s="322" t="s">
        <v>85</v>
      </c>
      <c r="AN122" s="322" t="s">
        <v>33</v>
      </c>
      <c r="AO122" s="322" t="s">
        <v>78</v>
      </c>
      <c r="AP122" s="323" t="s">
        <v>164</v>
      </c>
    </row>
    <row r="123" spans="2:56" s="322" customFormat="1" ht="27" x14ac:dyDescent="0.2">
      <c r="B123" s="321"/>
      <c r="D123" s="244" t="s">
        <v>175</v>
      </c>
      <c r="E123" s="323" t="s">
        <v>1</v>
      </c>
      <c r="F123" s="324" t="s">
        <v>2021</v>
      </c>
      <c r="H123" s="323" t="s">
        <v>1</v>
      </c>
      <c r="I123" s="326"/>
      <c r="AK123" s="323" t="s">
        <v>175</v>
      </c>
      <c r="AL123" s="323" t="s">
        <v>87</v>
      </c>
      <c r="AM123" s="322" t="s">
        <v>85</v>
      </c>
      <c r="AN123" s="322" t="s">
        <v>33</v>
      </c>
      <c r="AO123" s="322" t="s">
        <v>78</v>
      </c>
      <c r="AP123" s="323" t="s">
        <v>164</v>
      </c>
    </row>
    <row r="124" spans="2:56" s="242" customFormat="1" ht="13.5" x14ac:dyDescent="0.2">
      <c r="B124" s="243"/>
      <c r="D124" s="244" t="s">
        <v>175</v>
      </c>
      <c r="E124" s="245" t="s">
        <v>1</v>
      </c>
      <c r="F124" s="246" t="s">
        <v>85</v>
      </c>
      <c r="H124" s="247">
        <v>1</v>
      </c>
      <c r="I124" s="253"/>
      <c r="AK124" s="245" t="s">
        <v>175</v>
      </c>
      <c r="AL124" s="245" t="s">
        <v>87</v>
      </c>
      <c r="AM124" s="242" t="s">
        <v>87</v>
      </c>
      <c r="AN124" s="242" t="s">
        <v>33</v>
      </c>
      <c r="AO124" s="242" t="s">
        <v>85</v>
      </c>
      <c r="AP124" s="245" t="s">
        <v>164</v>
      </c>
    </row>
    <row r="125" spans="2:56" s="95" customFormat="1" ht="16.5" customHeight="1" x14ac:dyDescent="0.2">
      <c r="B125" s="94"/>
      <c r="C125" s="232" t="s">
        <v>240</v>
      </c>
      <c r="D125" s="232" t="s">
        <v>166</v>
      </c>
      <c r="E125" s="233" t="s">
        <v>2022</v>
      </c>
      <c r="F125" s="234" t="s">
        <v>2023</v>
      </c>
      <c r="G125" s="235" t="s">
        <v>1966</v>
      </c>
      <c r="H125" s="236">
        <v>1</v>
      </c>
      <c r="I125" s="252"/>
      <c r="J125" s="237">
        <f>ROUND(I125*H125,2)</f>
        <v>0</v>
      </c>
      <c r="K125" s="234"/>
      <c r="AI125" s="87" t="s">
        <v>1967</v>
      </c>
      <c r="AK125" s="87" t="s">
        <v>166</v>
      </c>
      <c r="AL125" s="87" t="s">
        <v>87</v>
      </c>
      <c r="AP125" s="87" t="s">
        <v>164</v>
      </c>
      <c r="AV125" s="184" t="e">
        <f>IF(#REF!="základní",J125,0)</f>
        <v>#REF!</v>
      </c>
      <c r="AW125" s="184" t="e">
        <f>IF(#REF!="snížená",J125,0)</f>
        <v>#REF!</v>
      </c>
      <c r="AX125" s="184" t="e">
        <f>IF(#REF!="zákl. přenesená",J125,0)</f>
        <v>#REF!</v>
      </c>
      <c r="AY125" s="184" t="e">
        <f>IF(#REF!="sníž. přenesená",J125,0)</f>
        <v>#REF!</v>
      </c>
      <c r="AZ125" s="184" t="e">
        <f>IF(#REF!="nulová",J125,0)</f>
        <v>#REF!</v>
      </c>
      <c r="BA125" s="87" t="s">
        <v>85</v>
      </c>
      <c r="BB125" s="184">
        <f>ROUND(I125*H125,2)</f>
        <v>0</v>
      </c>
      <c r="BC125" s="87" t="s">
        <v>1967</v>
      </c>
      <c r="BD125" s="87" t="s">
        <v>2024</v>
      </c>
    </row>
    <row r="126" spans="2:56" s="95" customFormat="1" ht="16.5" customHeight="1" x14ac:dyDescent="0.2">
      <c r="B126" s="94"/>
      <c r="C126" s="232" t="s">
        <v>245</v>
      </c>
      <c r="D126" s="232" t="s">
        <v>166</v>
      </c>
      <c r="E126" s="233" t="s">
        <v>2025</v>
      </c>
      <c r="F126" s="234" t="s">
        <v>2026</v>
      </c>
      <c r="G126" s="235" t="s">
        <v>564</v>
      </c>
      <c r="H126" s="236">
        <v>1</v>
      </c>
      <c r="I126" s="252"/>
      <c r="J126" s="237">
        <f>ROUND(I126*H126,2)</f>
        <v>0</v>
      </c>
      <c r="K126" s="234"/>
      <c r="AI126" s="87" t="s">
        <v>1967</v>
      </c>
      <c r="AK126" s="87" t="s">
        <v>166</v>
      </c>
      <c r="AL126" s="87" t="s">
        <v>87</v>
      </c>
      <c r="AP126" s="87" t="s">
        <v>164</v>
      </c>
      <c r="AV126" s="184" t="e">
        <f>IF(#REF!="základní",J126,0)</f>
        <v>#REF!</v>
      </c>
      <c r="AW126" s="184" t="e">
        <f>IF(#REF!="snížená",J126,0)</f>
        <v>#REF!</v>
      </c>
      <c r="AX126" s="184" t="e">
        <f>IF(#REF!="zákl. přenesená",J126,0)</f>
        <v>#REF!</v>
      </c>
      <c r="AY126" s="184" t="e">
        <f>IF(#REF!="sníž. přenesená",J126,0)</f>
        <v>#REF!</v>
      </c>
      <c r="AZ126" s="184" t="e">
        <f>IF(#REF!="nulová",J126,0)</f>
        <v>#REF!</v>
      </c>
      <c r="BA126" s="87" t="s">
        <v>85</v>
      </c>
      <c r="BB126" s="184">
        <f>ROUND(I126*H126,2)</f>
        <v>0</v>
      </c>
      <c r="BC126" s="87" t="s">
        <v>1967</v>
      </c>
      <c r="BD126" s="87" t="s">
        <v>2027</v>
      </c>
    </row>
    <row r="127" spans="2:56" s="95" customFormat="1" ht="25.5" customHeight="1" x14ac:dyDescent="0.2">
      <c r="B127" s="94"/>
      <c r="C127" s="232" t="s">
        <v>250</v>
      </c>
      <c r="D127" s="232" t="s">
        <v>166</v>
      </c>
      <c r="E127" s="233" t="s">
        <v>2028</v>
      </c>
      <c r="F127" s="234" t="s">
        <v>2029</v>
      </c>
      <c r="G127" s="235" t="s">
        <v>1966</v>
      </c>
      <c r="H127" s="236">
        <v>1</v>
      </c>
      <c r="I127" s="252"/>
      <c r="J127" s="237">
        <f>ROUND(I127*H127,2)</f>
        <v>0</v>
      </c>
      <c r="K127" s="234"/>
      <c r="AI127" s="87" t="s">
        <v>1967</v>
      </c>
      <c r="AK127" s="87" t="s">
        <v>166</v>
      </c>
      <c r="AL127" s="87" t="s">
        <v>87</v>
      </c>
      <c r="AP127" s="87" t="s">
        <v>164</v>
      </c>
      <c r="AV127" s="184" t="e">
        <f>IF(#REF!="základní",J127,0)</f>
        <v>#REF!</v>
      </c>
      <c r="AW127" s="184" t="e">
        <f>IF(#REF!="snížená",J127,0)</f>
        <v>#REF!</v>
      </c>
      <c r="AX127" s="184" t="e">
        <f>IF(#REF!="zákl. přenesená",J127,0)</f>
        <v>#REF!</v>
      </c>
      <c r="AY127" s="184" t="e">
        <f>IF(#REF!="sníž. přenesená",J127,0)</f>
        <v>#REF!</v>
      </c>
      <c r="AZ127" s="184" t="e">
        <f>IF(#REF!="nulová",J127,0)</f>
        <v>#REF!</v>
      </c>
      <c r="BA127" s="87" t="s">
        <v>85</v>
      </c>
      <c r="BB127" s="184">
        <f>ROUND(I127*H127,2)</f>
        <v>0</v>
      </c>
      <c r="BC127" s="87" t="s">
        <v>1967</v>
      </c>
      <c r="BD127" s="87" t="s">
        <v>2030</v>
      </c>
    </row>
    <row r="128" spans="2:56" s="322" customFormat="1" ht="13.5" x14ac:dyDescent="0.2">
      <c r="B128" s="321"/>
      <c r="D128" s="244" t="s">
        <v>175</v>
      </c>
      <c r="E128" s="323" t="s">
        <v>1</v>
      </c>
      <c r="F128" s="324" t="s">
        <v>2031</v>
      </c>
      <c r="H128" s="323" t="s">
        <v>1</v>
      </c>
      <c r="I128" s="326"/>
      <c r="AK128" s="323" t="s">
        <v>175</v>
      </c>
      <c r="AL128" s="323" t="s">
        <v>87</v>
      </c>
      <c r="AM128" s="322" t="s">
        <v>85</v>
      </c>
      <c r="AN128" s="322" t="s">
        <v>33</v>
      </c>
      <c r="AO128" s="322" t="s">
        <v>78</v>
      </c>
      <c r="AP128" s="323" t="s">
        <v>164</v>
      </c>
    </row>
    <row r="129" spans="2:56" s="322" customFormat="1" ht="13.5" x14ac:dyDescent="0.2">
      <c r="B129" s="321"/>
      <c r="D129" s="244" t="s">
        <v>175</v>
      </c>
      <c r="E129" s="323" t="s">
        <v>1</v>
      </c>
      <c r="F129" s="324" t="s">
        <v>2032</v>
      </c>
      <c r="H129" s="323" t="s">
        <v>1</v>
      </c>
      <c r="I129" s="326"/>
      <c r="AK129" s="323" t="s">
        <v>175</v>
      </c>
      <c r="AL129" s="323" t="s">
        <v>87</v>
      </c>
      <c r="AM129" s="322" t="s">
        <v>85</v>
      </c>
      <c r="AN129" s="322" t="s">
        <v>33</v>
      </c>
      <c r="AO129" s="322" t="s">
        <v>78</v>
      </c>
      <c r="AP129" s="323" t="s">
        <v>164</v>
      </c>
    </row>
    <row r="130" spans="2:56" s="322" customFormat="1" ht="13.5" x14ac:dyDescent="0.2">
      <c r="B130" s="321"/>
      <c r="D130" s="244" t="s">
        <v>175</v>
      </c>
      <c r="E130" s="323" t="s">
        <v>1</v>
      </c>
      <c r="F130" s="324" t="s">
        <v>2033</v>
      </c>
      <c r="H130" s="323" t="s">
        <v>1</v>
      </c>
      <c r="I130" s="326"/>
      <c r="AK130" s="323" t="s">
        <v>175</v>
      </c>
      <c r="AL130" s="323" t="s">
        <v>87</v>
      </c>
      <c r="AM130" s="322" t="s">
        <v>85</v>
      </c>
      <c r="AN130" s="322" t="s">
        <v>33</v>
      </c>
      <c r="AO130" s="322" t="s">
        <v>78</v>
      </c>
      <c r="AP130" s="323" t="s">
        <v>164</v>
      </c>
    </row>
    <row r="131" spans="2:56" s="322" customFormat="1" ht="13.5" x14ac:dyDescent="0.2">
      <c r="B131" s="321"/>
      <c r="D131" s="244" t="s">
        <v>175</v>
      </c>
      <c r="E131" s="323" t="s">
        <v>1</v>
      </c>
      <c r="F131" s="324" t="s">
        <v>2034</v>
      </c>
      <c r="H131" s="323" t="s">
        <v>1</v>
      </c>
      <c r="I131" s="326"/>
      <c r="AK131" s="323" t="s">
        <v>175</v>
      </c>
      <c r="AL131" s="323" t="s">
        <v>87</v>
      </c>
      <c r="AM131" s="322" t="s">
        <v>85</v>
      </c>
      <c r="AN131" s="322" t="s">
        <v>33</v>
      </c>
      <c r="AO131" s="322" t="s">
        <v>78</v>
      </c>
      <c r="AP131" s="323" t="s">
        <v>164</v>
      </c>
    </row>
    <row r="132" spans="2:56" s="242" customFormat="1" ht="13.5" x14ac:dyDescent="0.2">
      <c r="B132" s="243"/>
      <c r="D132" s="244" t="s">
        <v>175</v>
      </c>
      <c r="E132" s="245" t="s">
        <v>1</v>
      </c>
      <c r="F132" s="246" t="s">
        <v>85</v>
      </c>
      <c r="H132" s="247">
        <v>1</v>
      </c>
      <c r="I132" s="253"/>
      <c r="AK132" s="245" t="s">
        <v>175</v>
      </c>
      <c r="AL132" s="245" t="s">
        <v>87</v>
      </c>
      <c r="AM132" s="242" t="s">
        <v>87</v>
      </c>
      <c r="AN132" s="242" t="s">
        <v>33</v>
      </c>
      <c r="AO132" s="242" t="s">
        <v>85</v>
      </c>
      <c r="AP132" s="245" t="s">
        <v>164</v>
      </c>
    </row>
    <row r="133" spans="2:56" s="95" customFormat="1" ht="16.5" customHeight="1" x14ac:dyDescent="0.2">
      <c r="B133" s="94"/>
      <c r="C133" s="232" t="s">
        <v>8</v>
      </c>
      <c r="D133" s="232" t="s">
        <v>166</v>
      </c>
      <c r="E133" s="233" t="s">
        <v>2035</v>
      </c>
      <c r="F133" s="234" t="s">
        <v>2036</v>
      </c>
      <c r="G133" s="235" t="s">
        <v>1966</v>
      </c>
      <c r="H133" s="236">
        <v>1</v>
      </c>
      <c r="I133" s="252"/>
      <c r="J133" s="237">
        <f>ROUND(I133*H133,2)</f>
        <v>0</v>
      </c>
      <c r="K133" s="234"/>
      <c r="AI133" s="87" t="s">
        <v>1967</v>
      </c>
      <c r="AK133" s="87" t="s">
        <v>166</v>
      </c>
      <c r="AL133" s="87" t="s">
        <v>87</v>
      </c>
      <c r="AP133" s="87" t="s">
        <v>164</v>
      </c>
      <c r="AV133" s="184" t="e">
        <f>IF(#REF!="základní",J133,0)</f>
        <v>#REF!</v>
      </c>
      <c r="AW133" s="184" t="e">
        <f>IF(#REF!="snížená",J133,0)</f>
        <v>#REF!</v>
      </c>
      <c r="AX133" s="184" t="e">
        <f>IF(#REF!="zákl. přenesená",J133,0)</f>
        <v>#REF!</v>
      </c>
      <c r="AY133" s="184" t="e">
        <f>IF(#REF!="sníž. přenesená",J133,0)</f>
        <v>#REF!</v>
      </c>
      <c r="AZ133" s="184" t="e">
        <f>IF(#REF!="nulová",J133,0)</f>
        <v>#REF!</v>
      </c>
      <c r="BA133" s="87" t="s">
        <v>85</v>
      </c>
      <c r="BB133" s="184">
        <f>ROUND(I133*H133,2)</f>
        <v>0</v>
      </c>
      <c r="BC133" s="87" t="s">
        <v>1967</v>
      </c>
      <c r="BD133" s="87" t="s">
        <v>2037</v>
      </c>
    </row>
    <row r="134" spans="2:56" s="322" customFormat="1" ht="13.5" x14ac:dyDescent="0.2">
      <c r="B134" s="321"/>
      <c r="D134" s="244" t="s">
        <v>175</v>
      </c>
      <c r="E134" s="323" t="s">
        <v>1</v>
      </c>
      <c r="F134" s="324" t="s">
        <v>2038</v>
      </c>
      <c r="H134" s="323" t="s">
        <v>1</v>
      </c>
      <c r="I134" s="326"/>
      <c r="AK134" s="323" t="s">
        <v>175</v>
      </c>
      <c r="AL134" s="323" t="s">
        <v>87</v>
      </c>
      <c r="AM134" s="322" t="s">
        <v>85</v>
      </c>
      <c r="AN134" s="322" t="s">
        <v>33</v>
      </c>
      <c r="AO134" s="322" t="s">
        <v>78</v>
      </c>
      <c r="AP134" s="323" t="s">
        <v>164</v>
      </c>
    </row>
    <row r="135" spans="2:56" s="322" customFormat="1" ht="13.5" x14ac:dyDescent="0.2">
      <c r="B135" s="321"/>
      <c r="D135" s="244" t="s">
        <v>175</v>
      </c>
      <c r="E135" s="323" t="s">
        <v>1</v>
      </c>
      <c r="F135" s="324" t="s">
        <v>2039</v>
      </c>
      <c r="H135" s="323" t="s">
        <v>1</v>
      </c>
      <c r="I135" s="326"/>
      <c r="AK135" s="323" t="s">
        <v>175</v>
      </c>
      <c r="AL135" s="323" t="s">
        <v>87</v>
      </c>
      <c r="AM135" s="322" t="s">
        <v>85</v>
      </c>
      <c r="AN135" s="322" t="s">
        <v>33</v>
      </c>
      <c r="AO135" s="322" t="s">
        <v>78</v>
      </c>
      <c r="AP135" s="323" t="s">
        <v>164</v>
      </c>
    </row>
    <row r="136" spans="2:56" s="322" customFormat="1" ht="13.5" x14ac:dyDescent="0.2">
      <c r="B136" s="321"/>
      <c r="D136" s="244" t="s">
        <v>175</v>
      </c>
      <c r="E136" s="323" t="s">
        <v>1</v>
      </c>
      <c r="F136" s="324" t="s">
        <v>2040</v>
      </c>
      <c r="H136" s="323" t="s">
        <v>1</v>
      </c>
      <c r="I136" s="326"/>
      <c r="AK136" s="323" t="s">
        <v>175</v>
      </c>
      <c r="AL136" s="323" t="s">
        <v>87</v>
      </c>
      <c r="AM136" s="322" t="s">
        <v>85</v>
      </c>
      <c r="AN136" s="322" t="s">
        <v>33</v>
      </c>
      <c r="AO136" s="322" t="s">
        <v>78</v>
      </c>
      <c r="AP136" s="323" t="s">
        <v>164</v>
      </c>
    </row>
    <row r="137" spans="2:56" s="242" customFormat="1" ht="13.5" x14ac:dyDescent="0.2">
      <c r="B137" s="243"/>
      <c r="D137" s="244" t="s">
        <v>175</v>
      </c>
      <c r="E137" s="245" t="s">
        <v>1</v>
      </c>
      <c r="F137" s="246" t="s">
        <v>85</v>
      </c>
      <c r="H137" s="247">
        <v>1</v>
      </c>
      <c r="I137" s="253"/>
      <c r="AK137" s="245" t="s">
        <v>175</v>
      </c>
      <c r="AL137" s="245" t="s">
        <v>87</v>
      </c>
      <c r="AM137" s="242" t="s">
        <v>87</v>
      </c>
      <c r="AN137" s="242" t="s">
        <v>33</v>
      </c>
      <c r="AO137" s="242" t="s">
        <v>85</v>
      </c>
      <c r="AP137" s="245" t="s">
        <v>164</v>
      </c>
    </row>
    <row r="138" spans="2:56" s="95" customFormat="1" ht="16.5" customHeight="1" x14ac:dyDescent="0.2">
      <c r="B138" s="94"/>
      <c r="C138" s="232" t="s">
        <v>263</v>
      </c>
      <c r="D138" s="232" t="s">
        <v>166</v>
      </c>
      <c r="E138" s="233" t="s">
        <v>2041</v>
      </c>
      <c r="F138" s="234" t="s">
        <v>2042</v>
      </c>
      <c r="G138" s="235" t="s">
        <v>1966</v>
      </c>
      <c r="H138" s="236">
        <v>1</v>
      </c>
      <c r="I138" s="252"/>
      <c r="J138" s="237">
        <f>ROUND(I138*H138,2)</f>
        <v>0</v>
      </c>
      <c r="K138" s="234"/>
      <c r="AI138" s="87" t="s">
        <v>1967</v>
      </c>
      <c r="AK138" s="87" t="s">
        <v>166</v>
      </c>
      <c r="AL138" s="87" t="s">
        <v>87</v>
      </c>
      <c r="AP138" s="87" t="s">
        <v>164</v>
      </c>
      <c r="AV138" s="184" t="e">
        <f>IF(#REF!="základní",J138,0)</f>
        <v>#REF!</v>
      </c>
      <c r="AW138" s="184" t="e">
        <f>IF(#REF!="snížená",J138,0)</f>
        <v>#REF!</v>
      </c>
      <c r="AX138" s="184" t="e">
        <f>IF(#REF!="zákl. přenesená",J138,0)</f>
        <v>#REF!</v>
      </c>
      <c r="AY138" s="184" t="e">
        <f>IF(#REF!="sníž. přenesená",J138,0)</f>
        <v>#REF!</v>
      </c>
      <c r="AZ138" s="184" t="e">
        <f>IF(#REF!="nulová",J138,0)</f>
        <v>#REF!</v>
      </c>
      <c r="BA138" s="87" t="s">
        <v>85</v>
      </c>
      <c r="BB138" s="184">
        <f>ROUND(I138*H138,2)</f>
        <v>0</v>
      </c>
      <c r="BC138" s="87" t="s">
        <v>1967</v>
      </c>
      <c r="BD138" s="87" t="s">
        <v>2043</v>
      </c>
    </row>
    <row r="139" spans="2:56" s="95" customFormat="1" ht="25.5" customHeight="1" x14ac:dyDescent="0.2">
      <c r="B139" s="94"/>
      <c r="C139" s="232" t="s">
        <v>271</v>
      </c>
      <c r="D139" s="232" t="s">
        <v>166</v>
      </c>
      <c r="E139" s="233" t="s">
        <v>2044</v>
      </c>
      <c r="F139" s="234" t="s">
        <v>2045</v>
      </c>
      <c r="G139" s="235" t="s">
        <v>1966</v>
      </c>
      <c r="H139" s="236">
        <v>1</v>
      </c>
      <c r="I139" s="252"/>
      <c r="J139" s="237">
        <f>ROUND(I139*H139,2)</f>
        <v>0</v>
      </c>
      <c r="K139" s="234"/>
      <c r="AI139" s="87" t="s">
        <v>1967</v>
      </c>
      <c r="AK139" s="87" t="s">
        <v>166</v>
      </c>
      <c r="AL139" s="87" t="s">
        <v>87</v>
      </c>
      <c r="AP139" s="87" t="s">
        <v>164</v>
      </c>
      <c r="AV139" s="184" t="e">
        <f>IF(#REF!="základní",J139,0)</f>
        <v>#REF!</v>
      </c>
      <c r="AW139" s="184" t="e">
        <f>IF(#REF!="snížená",J139,0)</f>
        <v>#REF!</v>
      </c>
      <c r="AX139" s="184" t="e">
        <f>IF(#REF!="zákl. přenesená",J139,0)</f>
        <v>#REF!</v>
      </c>
      <c r="AY139" s="184" t="e">
        <f>IF(#REF!="sníž. přenesená",J139,0)</f>
        <v>#REF!</v>
      </c>
      <c r="AZ139" s="184" t="e">
        <f>IF(#REF!="nulová",J139,0)</f>
        <v>#REF!</v>
      </c>
      <c r="BA139" s="87" t="s">
        <v>85</v>
      </c>
      <c r="BB139" s="184">
        <f>ROUND(I139*H139,2)</f>
        <v>0</v>
      </c>
      <c r="BC139" s="87" t="s">
        <v>1967</v>
      </c>
      <c r="BD139" s="87" t="s">
        <v>2046</v>
      </c>
    </row>
    <row r="140" spans="2:56" s="322" customFormat="1" ht="13.5" x14ac:dyDescent="0.2">
      <c r="B140" s="321"/>
      <c r="D140" s="244" t="s">
        <v>175</v>
      </c>
      <c r="E140" s="323" t="s">
        <v>1</v>
      </c>
      <c r="F140" s="324" t="s">
        <v>2047</v>
      </c>
      <c r="H140" s="323" t="s">
        <v>1</v>
      </c>
      <c r="I140" s="326"/>
      <c r="AK140" s="323" t="s">
        <v>175</v>
      </c>
      <c r="AL140" s="323" t="s">
        <v>87</v>
      </c>
      <c r="AM140" s="322" t="s">
        <v>85</v>
      </c>
      <c r="AN140" s="322" t="s">
        <v>33</v>
      </c>
      <c r="AO140" s="322" t="s">
        <v>78</v>
      </c>
      <c r="AP140" s="323" t="s">
        <v>164</v>
      </c>
    </row>
    <row r="141" spans="2:56" s="242" customFormat="1" ht="13.5" x14ac:dyDescent="0.2">
      <c r="B141" s="243"/>
      <c r="D141" s="244" t="s">
        <v>175</v>
      </c>
      <c r="E141" s="245" t="s">
        <v>1</v>
      </c>
      <c r="F141" s="246" t="s">
        <v>85</v>
      </c>
      <c r="H141" s="247">
        <v>1</v>
      </c>
      <c r="I141" s="253"/>
      <c r="AK141" s="245" t="s">
        <v>175</v>
      </c>
      <c r="AL141" s="245" t="s">
        <v>87</v>
      </c>
      <c r="AM141" s="242" t="s">
        <v>87</v>
      </c>
      <c r="AN141" s="242" t="s">
        <v>33</v>
      </c>
      <c r="AO141" s="242" t="s">
        <v>85</v>
      </c>
      <c r="AP141" s="245" t="s">
        <v>164</v>
      </c>
    </row>
    <row r="142" spans="2:56" s="313" customFormat="1" ht="29.85" customHeight="1" x14ac:dyDescent="0.3">
      <c r="B142" s="312"/>
      <c r="D142" s="314" t="s">
        <v>77</v>
      </c>
      <c r="E142" s="319" t="s">
        <v>2048</v>
      </c>
      <c r="F142" s="319" t="s">
        <v>2049</v>
      </c>
      <c r="I142" s="327"/>
      <c r="J142" s="320">
        <f>BB142</f>
        <v>0</v>
      </c>
      <c r="AI142" s="314" t="s">
        <v>196</v>
      </c>
      <c r="AK142" s="317" t="s">
        <v>77</v>
      </c>
      <c r="AL142" s="317" t="s">
        <v>85</v>
      </c>
      <c r="AP142" s="314" t="s">
        <v>164</v>
      </c>
      <c r="BB142" s="318">
        <f>SUM(BB143:BB146)</f>
        <v>0</v>
      </c>
    </row>
    <row r="143" spans="2:56" s="95" customFormat="1" ht="16.5" customHeight="1" x14ac:dyDescent="0.2">
      <c r="B143" s="94"/>
      <c r="C143" s="232" t="s">
        <v>277</v>
      </c>
      <c r="D143" s="232" t="s">
        <v>166</v>
      </c>
      <c r="E143" s="233" t="s">
        <v>2050</v>
      </c>
      <c r="F143" s="234" t="s">
        <v>2051</v>
      </c>
      <c r="G143" s="235" t="s">
        <v>1966</v>
      </c>
      <c r="H143" s="236">
        <v>1</v>
      </c>
      <c r="I143" s="252"/>
      <c r="J143" s="237">
        <f>ROUND(I143*H143,2)</f>
        <v>0</v>
      </c>
      <c r="K143" s="234"/>
      <c r="AI143" s="87" t="s">
        <v>1967</v>
      </c>
      <c r="AK143" s="87" t="s">
        <v>166</v>
      </c>
      <c r="AL143" s="87" t="s">
        <v>87</v>
      </c>
      <c r="AP143" s="87" t="s">
        <v>164</v>
      </c>
      <c r="AV143" s="184" t="e">
        <f>IF(#REF!="základní",J143,0)</f>
        <v>#REF!</v>
      </c>
      <c r="AW143" s="184" t="e">
        <f>IF(#REF!="snížená",J143,0)</f>
        <v>#REF!</v>
      </c>
      <c r="AX143" s="184" t="e">
        <f>IF(#REF!="zákl. přenesená",J143,0)</f>
        <v>#REF!</v>
      </c>
      <c r="AY143" s="184" t="e">
        <f>IF(#REF!="sníž. přenesená",J143,0)</f>
        <v>#REF!</v>
      </c>
      <c r="AZ143" s="184" t="e">
        <f>IF(#REF!="nulová",J143,0)</f>
        <v>#REF!</v>
      </c>
      <c r="BA143" s="87" t="s">
        <v>85</v>
      </c>
      <c r="BB143" s="184">
        <f>ROUND(I143*H143,2)</f>
        <v>0</v>
      </c>
      <c r="BC143" s="87" t="s">
        <v>1967</v>
      </c>
      <c r="BD143" s="87" t="s">
        <v>2052</v>
      </c>
    </row>
    <row r="144" spans="2:56" s="322" customFormat="1" ht="13.5" x14ac:dyDescent="0.2">
      <c r="B144" s="321"/>
      <c r="D144" s="244" t="s">
        <v>175</v>
      </c>
      <c r="E144" s="323" t="s">
        <v>1</v>
      </c>
      <c r="F144" s="324" t="s">
        <v>2053</v>
      </c>
      <c r="H144" s="323" t="s">
        <v>1</v>
      </c>
      <c r="AK144" s="323" t="s">
        <v>175</v>
      </c>
      <c r="AL144" s="323" t="s">
        <v>87</v>
      </c>
      <c r="AM144" s="322" t="s">
        <v>85</v>
      </c>
      <c r="AN144" s="322" t="s">
        <v>33</v>
      </c>
      <c r="AO144" s="322" t="s">
        <v>78</v>
      </c>
      <c r="AP144" s="323" t="s">
        <v>164</v>
      </c>
    </row>
    <row r="145" spans="2:42" s="322" customFormat="1" ht="13.5" x14ac:dyDescent="0.2">
      <c r="B145" s="321"/>
      <c r="D145" s="244" t="s">
        <v>175</v>
      </c>
      <c r="E145" s="323" t="s">
        <v>1</v>
      </c>
      <c r="F145" s="324" t="s">
        <v>2054</v>
      </c>
      <c r="H145" s="323" t="s">
        <v>1</v>
      </c>
      <c r="AK145" s="323" t="s">
        <v>175</v>
      </c>
      <c r="AL145" s="323" t="s">
        <v>87</v>
      </c>
      <c r="AM145" s="322" t="s">
        <v>85</v>
      </c>
      <c r="AN145" s="322" t="s">
        <v>33</v>
      </c>
      <c r="AO145" s="322" t="s">
        <v>78</v>
      </c>
      <c r="AP145" s="323" t="s">
        <v>164</v>
      </c>
    </row>
    <row r="146" spans="2:42" s="242" customFormat="1" ht="13.5" x14ac:dyDescent="0.2">
      <c r="B146" s="243"/>
      <c r="D146" s="244" t="s">
        <v>175</v>
      </c>
      <c r="E146" s="245" t="s">
        <v>1</v>
      </c>
      <c r="F146" s="246" t="s">
        <v>85</v>
      </c>
      <c r="H146" s="247">
        <v>1</v>
      </c>
      <c r="AK146" s="245" t="s">
        <v>175</v>
      </c>
      <c r="AL146" s="245" t="s">
        <v>87</v>
      </c>
      <c r="AM146" s="242" t="s">
        <v>87</v>
      </c>
      <c r="AN146" s="242" t="s">
        <v>33</v>
      </c>
      <c r="AO146" s="242" t="s">
        <v>85</v>
      </c>
      <c r="AP146" s="245" t="s">
        <v>164</v>
      </c>
    </row>
    <row r="147" spans="2:42" s="95" customFormat="1" ht="6.95" customHeight="1" x14ac:dyDescent="0.2">
      <c r="B147" s="125"/>
      <c r="C147" s="126"/>
      <c r="D147" s="126"/>
      <c r="E147" s="126"/>
      <c r="F147" s="126"/>
      <c r="G147" s="126"/>
      <c r="H147" s="126"/>
      <c r="I147" s="126"/>
      <c r="J147" s="126"/>
      <c r="K147" s="126"/>
    </row>
  </sheetData>
  <mergeCells count="10">
    <mergeCell ref="E47:H47"/>
    <mergeCell ref="J51:J52"/>
    <mergeCell ref="E72:H72"/>
    <mergeCell ref="E74:H74"/>
    <mergeCell ref="G1:H1"/>
    <mergeCell ref="L2:M2"/>
    <mergeCell ref="E7:H7"/>
    <mergeCell ref="E9:H9"/>
    <mergeCell ref="E24:H24"/>
    <mergeCell ref="E45:H45"/>
  </mergeCells>
  <hyperlinks>
    <hyperlink ref="L1:M1" location="'Rekapitulace stavby'!C2" display="Rekapitulace stavby" xr:uid="{710F7F3E-E148-4734-9AA1-A50BAF0BB9F1}"/>
    <hyperlink ref="J1" location="C81" display="3) Soupis prací" xr:uid="{662B43A3-4024-4872-A517-FEFCEED4256C}"/>
    <hyperlink ref="G1:H1" location="C54" display="2) Rekapitulace" xr:uid="{7815EC3A-2FD6-4AA5-AFB5-F018419A954F}"/>
    <hyperlink ref="F1:G1" location="C2" display="1) Krycí list soupisu" xr:uid="{D30C46D8-A797-496A-80C0-2DD0B0573B51}"/>
  </hyperlinks>
  <pageMargins left="0.78740157480314965" right="0.39370078740157483" top="0.78740157480314965" bottom="0.78740157480314965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49"/>
  <sheetViews>
    <sheetView showGridLines="0" topLeftCell="A84" workbookViewId="0">
      <selection activeCell="E91" sqref="E91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92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130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132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ROUND(J131,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ROUND((SUM(BE131:BE348)),  2)</f>
        <v>0</v>
      </c>
      <c r="G35" s="95"/>
      <c r="H35" s="95"/>
      <c r="I35" s="110">
        <v>0.21</v>
      </c>
      <c r="J35" s="109">
        <f>ROUND(((SUM(BE131:BE348))*I35),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ROUND((SUM(BF131:BF348)),  2)</f>
        <v>0</v>
      </c>
      <c r="G36" s="95"/>
      <c r="H36" s="95"/>
      <c r="I36" s="110">
        <v>0.15</v>
      </c>
      <c r="J36" s="109">
        <f>ROUND(((SUM(BF131:BF348))*I36),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ROUND((SUM(BG131:BG348)),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ROUND((SUM(BH131:BH348)),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ROUND((SUM(BI131:BI348)),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130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1.1. - Stoka C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J131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J132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J133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J221</f>
        <v>0</v>
      </c>
      <c r="L101" s="139"/>
    </row>
    <row r="102" spans="1:47" s="138" customFormat="1" ht="19.899999999999999" customHeight="1" x14ac:dyDescent="0.2">
      <c r="B102" s="139"/>
      <c r="D102" s="140" t="s">
        <v>141</v>
      </c>
      <c r="E102" s="141"/>
      <c r="F102" s="141"/>
      <c r="G102" s="141"/>
      <c r="H102" s="141"/>
      <c r="I102" s="141"/>
      <c r="J102" s="142">
        <f>J227</f>
        <v>0</v>
      </c>
      <c r="L102" s="139"/>
    </row>
    <row r="103" spans="1:47" s="138" customFormat="1" ht="19.899999999999999" customHeight="1" x14ac:dyDescent="0.2">
      <c r="B103" s="139"/>
      <c r="D103" s="140" t="s">
        <v>142</v>
      </c>
      <c r="E103" s="141"/>
      <c r="F103" s="141"/>
      <c r="G103" s="141"/>
      <c r="H103" s="141"/>
      <c r="I103" s="141"/>
      <c r="J103" s="142">
        <f>J235</f>
        <v>0</v>
      </c>
      <c r="L103" s="139"/>
    </row>
    <row r="104" spans="1:47" s="138" customFormat="1" ht="19.899999999999999" customHeight="1" x14ac:dyDescent="0.2">
      <c r="B104" s="139"/>
      <c r="D104" s="140" t="s">
        <v>143</v>
      </c>
      <c r="E104" s="141"/>
      <c r="F104" s="141"/>
      <c r="G104" s="141"/>
      <c r="H104" s="141"/>
      <c r="I104" s="141"/>
      <c r="J104" s="142">
        <f>J257</f>
        <v>0</v>
      </c>
      <c r="L104" s="139"/>
    </row>
    <row r="105" spans="1:47" s="138" customFormat="1" ht="19.899999999999999" customHeight="1" x14ac:dyDescent="0.2">
      <c r="B105" s="139"/>
      <c r="D105" s="140" t="s">
        <v>144</v>
      </c>
      <c r="E105" s="141"/>
      <c r="F105" s="141"/>
      <c r="G105" s="141"/>
      <c r="H105" s="141"/>
      <c r="I105" s="141"/>
      <c r="J105" s="142">
        <f>J269</f>
        <v>0</v>
      </c>
      <c r="L105" s="139"/>
    </row>
    <row r="106" spans="1:47" s="138" customFormat="1" ht="19.899999999999999" customHeight="1" x14ac:dyDescent="0.2">
      <c r="B106" s="139"/>
      <c r="D106" s="140" t="s">
        <v>145</v>
      </c>
      <c r="E106" s="141"/>
      <c r="F106" s="141"/>
      <c r="G106" s="141"/>
      <c r="H106" s="141"/>
      <c r="I106" s="141"/>
      <c r="J106" s="142">
        <f>J330</f>
        <v>0</v>
      </c>
      <c r="L106" s="139"/>
    </row>
    <row r="107" spans="1:47" s="138" customFormat="1" ht="19.899999999999999" customHeight="1" x14ac:dyDescent="0.2">
      <c r="B107" s="139"/>
      <c r="D107" s="140" t="s">
        <v>146</v>
      </c>
      <c r="E107" s="141"/>
      <c r="F107" s="141"/>
      <c r="G107" s="141"/>
      <c r="H107" s="141"/>
      <c r="I107" s="141"/>
      <c r="J107" s="142">
        <f>J336</f>
        <v>0</v>
      </c>
      <c r="L107" s="139"/>
    </row>
    <row r="108" spans="1:47" s="138" customFormat="1" ht="19.899999999999999" customHeight="1" x14ac:dyDescent="0.2">
      <c r="B108" s="139"/>
      <c r="D108" s="140" t="s">
        <v>147</v>
      </c>
      <c r="E108" s="141"/>
      <c r="F108" s="141"/>
      <c r="G108" s="141"/>
      <c r="H108" s="141"/>
      <c r="I108" s="141"/>
      <c r="J108" s="142">
        <f>J343</f>
        <v>0</v>
      </c>
      <c r="L108" s="139"/>
    </row>
    <row r="109" spans="1:47" s="133" customFormat="1" ht="24.95" customHeight="1" x14ac:dyDescent="0.2">
      <c r="B109" s="134"/>
      <c r="D109" s="135" t="s">
        <v>148</v>
      </c>
      <c r="E109" s="136"/>
      <c r="F109" s="136"/>
      <c r="G109" s="136"/>
      <c r="H109" s="136"/>
      <c r="I109" s="136"/>
      <c r="J109" s="137">
        <f>J345</f>
        <v>0</v>
      </c>
      <c r="L109" s="134"/>
    </row>
    <row r="110" spans="1:47" s="97" customFormat="1" ht="21.75" customHeight="1" x14ac:dyDescent="0.2">
      <c r="A110" s="95"/>
      <c r="B110" s="94"/>
      <c r="C110" s="95"/>
      <c r="D110" s="95"/>
      <c r="E110" s="95"/>
      <c r="F110" s="95"/>
      <c r="G110" s="95"/>
      <c r="H110" s="95"/>
      <c r="I110" s="95"/>
      <c r="J110" s="95"/>
      <c r="K110" s="95"/>
      <c r="L110" s="96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1" spans="1:47" s="97" customFormat="1" ht="6.95" customHeight="1" x14ac:dyDescent="0.2">
      <c r="A111" s="95"/>
      <c r="B111" s="125"/>
      <c r="C111" s="126"/>
      <c r="D111" s="126"/>
      <c r="E111" s="126"/>
      <c r="F111" s="126"/>
      <c r="G111" s="126"/>
      <c r="H111" s="126"/>
      <c r="I111" s="126"/>
      <c r="J111" s="126"/>
      <c r="K111" s="126"/>
      <c r="L111" s="96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5" spans="1:31" s="97" customFormat="1" ht="6.95" customHeight="1" x14ac:dyDescent="0.2">
      <c r="A115" s="95"/>
      <c r="B115" s="127"/>
      <c r="C115" s="128"/>
      <c r="D115" s="128"/>
      <c r="E115" s="128"/>
      <c r="F115" s="128"/>
      <c r="G115" s="128"/>
      <c r="H115" s="128"/>
      <c r="I115" s="128"/>
      <c r="J115" s="128"/>
      <c r="K115" s="128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s="97" customFormat="1" ht="24.95" customHeight="1" x14ac:dyDescent="0.2">
      <c r="A116" s="95"/>
      <c r="B116" s="94"/>
      <c r="C116" s="91" t="s">
        <v>149</v>
      </c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s="97" customFormat="1" ht="6.95" customHeight="1" x14ac:dyDescent="0.2">
      <c r="A117" s="95"/>
      <c r="B117" s="94"/>
      <c r="C117" s="95"/>
      <c r="D117" s="95"/>
      <c r="E117" s="95"/>
      <c r="F117" s="95"/>
      <c r="G117" s="95"/>
      <c r="H117" s="95"/>
      <c r="I117" s="95"/>
      <c r="J117" s="95"/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s="97" customFormat="1" ht="12" customHeight="1" x14ac:dyDescent="0.2">
      <c r="A118" s="95"/>
      <c r="B118" s="94"/>
      <c r="C118" s="93" t="s">
        <v>14</v>
      </c>
      <c r="D118" s="95"/>
      <c r="E118" s="95"/>
      <c r="F118" s="95"/>
      <c r="G118" s="95"/>
      <c r="H118" s="95"/>
      <c r="I118" s="95"/>
      <c r="J118" s="95"/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31" s="97" customFormat="1" ht="16.5" customHeight="1" x14ac:dyDescent="0.2">
      <c r="A119" s="95"/>
      <c r="B119" s="94"/>
      <c r="C119" s="95"/>
      <c r="D119" s="95"/>
      <c r="E119" s="398" t="str">
        <f>E7</f>
        <v>Kosmonosy, obnova vodovodu a kanalizace - 2. etapa - část A</v>
      </c>
      <c r="F119" s="401"/>
      <c r="G119" s="401"/>
      <c r="H119" s="401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31" ht="12" customHeight="1" x14ac:dyDescent="0.2">
      <c r="B120" s="90"/>
      <c r="C120" s="93" t="s">
        <v>129</v>
      </c>
      <c r="L120" s="90"/>
    </row>
    <row r="121" spans="1:31" s="97" customFormat="1" ht="16.5" customHeight="1" x14ac:dyDescent="0.2">
      <c r="A121" s="95"/>
      <c r="B121" s="94"/>
      <c r="C121" s="95"/>
      <c r="D121" s="95"/>
      <c r="E121" s="398" t="s">
        <v>130</v>
      </c>
      <c r="F121" s="399"/>
      <c r="G121" s="399"/>
      <c r="H121" s="399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7" customFormat="1" ht="12" customHeight="1" x14ac:dyDescent="0.2">
      <c r="A122" s="95"/>
      <c r="B122" s="94"/>
      <c r="C122" s="93" t="s">
        <v>131</v>
      </c>
      <c r="D122" s="95"/>
      <c r="E122" s="95"/>
      <c r="F122" s="95"/>
      <c r="G122" s="95"/>
      <c r="H122" s="95"/>
      <c r="I122" s="95"/>
      <c r="J122" s="95"/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7" customFormat="1" ht="16.5" customHeight="1" x14ac:dyDescent="0.2">
      <c r="A123" s="95"/>
      <c r="B123" s="94"/>
      <c r="C123" s="95"/>
      <c r="D123" s="95"/>
      <c r="E123" s="400" t="str">
        <f>E11</f>
        <v>SO 1.1. - Stoka C</v>
      </c>
      <c r="F123" s="399"/>
      <c r="G123" s="399"/>
      <c r="H123" s="399"/>
      <c r="I123" s="95"/>
      <c r="J123" s="95"/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7" customFormat="1" ht="6.95" customHeight="1" x14ac:dyDescent="0.2">
      <c r="A124" s="95"/>
      <c r="B124" s="94"/>
      <c r="C124" s="95"/>
      <c r="D124" s="95"/>
      <c r="E124" s="95"/>
      <c r="F124" s="95"/>
      <c r="G124" s="95"/>
      <c r="H124" s="95"/>
      <c r="I124" s="95"/>
      <c r="J124" s="95"/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7" customFormat="1" ht="12" customHeight="1" x14ac:dyDescent="0.2">
      <c r="A125" s="95"/>
      <c r="B125" s="94"/>
      <c r="C125" s="93" t="s">
        <v>18</v>
      </c>
      <c r="D125" s="95"/>
      <c r="E125" s="95"/>
      <c r="F125" s="98" t="str">
        <f>F14</f>
        <v>Kosmonosy</v>
      </c>
      <c r="G125" s="95"/>
      <c r="H125" s="95"/>
      <c r="I125" s="93" t="s">
        <v>20</v>
      </c>
      <c r="J125" s="99">
        <f>IF(J14="","",J14)</f>
        <v>44136</v>
      </c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7" customFormat="1" ht="6.95" customHeight="1" x14ac:dyDescent="0.2">
      <c r="A126" s="95"/>
      <c r="B126" s="94"/>
      <c r="C126" s="95"/>
      <c r="D126" s="95"/>
      <c r="E126" s="95"/>
      <c r="F126" s="95"/>
      <c r="G126" s="95"/>
      <c r="H126" s="95"/>
      <c r="I126" s="95"/>
      <c r="J126" s="95"/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7" customFormat="1" ht="15.2" customHeight="1" x14ac:dyDescent="0.2">
      <c r="A127" s="95"/>
      <c r="B127" s="94"/>
      <c r="C127" s="93" t="s">
        <v>21</v>
      </c>
      <c r="D127" s="95"/>
      <c r="E127" s="95"/>
      <c r="F127" s="98" t="str">
        <f>E17</f>
        <v>Vodovody a kanalizace Mladá Boleslav, a.s.</v>
      </c>
      <c r="G127" s="95"/>
      <c r="H127" s="95"/>
      <c r="I127" s="93" t="s">
        <v>29</v>
      </c>
      <c r="J127" s="129" t="str">
        <f>E23</f>
        <v>ŠINDLAR s.r.o.</v>
      </c>
      <c r="K127" s="95"/>
      <c r="L127" s="96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97" customFormat="1" ht="15.2" customHeight="1" x14ac:dyDescent="0.2">
      <c r="A128" s="95"/>
      <c r="B128" s="94"/>
      <c r="C128" s="93" t="s">
        <v>27</v>
      </c>
      <c r="D128" s="95"/>
      <c r="E128" s="95"/>
      <c r="F128" s="98" t="str">
        <f>IF(E20="","",E20)</f>
        <v>Dle výběrového řízení</v>
      </c>
      <c r="G128" s="95"/>
      <c r="H128" s="95"/>
      <c r="I128" s="93" t="s">
        <v>34</v>
      </c>
      <c r="J128" s="129" t="str">
        <f>E26</f>
        <v>Roman Bárta</v>
      </c>
      <c r="K128" s="95"/>
      <c r="L128" s="96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  <row r="129" spans="1:65" s="97" customFormat="1" ht="10.35" customHeight="1" x14ac:dyDescent="0.2">
      <c r="A129" s="95"/>
      <c r="B129" s="94"/>
      <c r="C129" s="95"/>
      <c r="D129" s="95"/>
      <c r="E129" s="95"/>
      <c r="F129" s="95"/>
      <c r="G129" s="95"/>
      <c r="H129" s="95"/>
      <c r="I129" s="95"/>
      <c r="J129" s="95"/>
      <c r="K129" s="95"/>
      <c r="L129" s="96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</row>
    <row r="130" spans="1:65" s="152" customFormat="1" ht="29.25" customHeight="1" x14ac:dyDescent="0.2">
      <c r="A130" s="143"/>
      <c r="B130" s="144"/>
      <c r="C130" s="145" t="s">
        <v>150</v>
      </c>
      <c r="D130" s="146" t="s">
        <v>63</v>
      </c>
      <c r="E130" s="146" t="s">
        <v>59</v>
      </c>
      <c r="F130" s="146" t="s">
        <v>60</v>
      </c>
      <c r="G130" s="146" t="s">
        <v>151</v>
      </c>
      <c r="H130" s="146" t="s">
        <v>152</v>
      </c>
      <c r="I130" s="146" t="s">
        <v>153</v>
      </c>
      <c r="J130" s="146" t="s">
        <v>135</v>
      </c>
      <c r="K130" s="147" t="s">
        <v>154</v>
      </c>
      <c r="L130" s="148"/>
      <c r="M130" s="149" t="s">
        <v>1</v>
      </c>
      <c r="N130" s="150" t="s">
        <v>42</v>
      </c>
      <c r="O130" s="150" t="s">
        <v>155</v>
      </c>
      <c r="P130" s="150" t="s">
        <v>156</v>
      </c>
      <c r="Q130" s="150" t="s">
        <v>157</v>
      </c>
      <c r="R130" s="150" t="s">
        <v>158</v>
      </c>
      <c r="S130" s="150" t="s">
        <v>159</v>
      </c>
      <c r="T130" s="151" t="s">
        <v>160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97" customFormat="1" ht="22.9" customHeight="1" x14ac:dyDescent="0.25">
      <c r="A131" s="95"/>
      <c r="B131" s="94"/>
      <c r="C131" s="153" t="s">
        <v>161</v>
      </c>
      <c r="D131" s="95"/>
      <c r="E131" s="95"/>
      <c r="F131" s="95"/>
      <c r="G131" s="95"/>
      <c r="H131" s="95"/>
      <c r="I131" s="95"/>
      <c r="J131" s="154">
        <f>BK131</f>
        <v>0</v>
      </c>
      <c r="K131" s="95"/>
      <c r="L131" s="94"/>
      <c r="M131" s="155"/>
      <c r="N131" s="156"/>
      <c r="O131" s="104"/>
      <c r="P131" s="157">
        <f>P132+P345</f>
        <v>1084.380095</v>
      </c>
      <c r="Q131" s="104"/>
      <c r="R131" s="157">
        <f>R132+R345</f>
        <v>21.008028279999998</v>
      </c>
      <c r="S131" s="104"/>
      <c r="T131" s="158">
        <f>T132+T345</f>
        <v>113.872512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T131" s="87" t="s">
        <v>77</v>
      </c>
      <c r="AU131" s="87" t="s">
        <v>137</v>
      </c>
      <c r="BK131" s="159">
        <f>BK132+BK345</f>
        <v>0</v>
      </c>
    </row>
    <row r="132" spans="1:65" s="160" customFormat="1" ht="25.9" customHeight="1" x14ac:dyDescent="0.2">
      <c r="B132" s="161"/>
      <c r="D132" s="162" t="s">
        <v>77</v>
      </c>
      <c r="E132" s="163" t="s">
        <v>162</v>
      </c>
      <c r="F132" s="163" t="s">
        <v>163</v>
      </c>
      <c r="J132" s="164">
        <f>BK132</f>
        <v>0</v>
      </c>
      <c r="L132" s="161"/>
      <c r="M132" s="165"/>
      <c r="N132" s="166"/>
      <c r="O132" s="166"/>
      <c r="P132" s="167">
        <f>P133+P221+P227+P235+P257+P269+P330+P336+P343</f>
        <v>1084.380095</v>
      </c>
      <c r="Q132" s="166"/>
      <c r="R132" s="167">
        <f>R133+R221+R227+R235+R257+R269+R330+R336+R343</f>
        <v>21.008028279999998</v>
      </c>
      <c r="S132" s="166"/>
      <c r="T132" s="168">
        <f>T133+T221+T227+T235+T257+T269+T330+T336+T343</f>
        <v>113.872512</v>
      </c>
      <c r="AR132" s="162" t="s">
        <v>85</v>
      </c>
      <c r="AT132" s="169" t="s">
        <v>77</v>
      </c>
      <c r="AU132" s="169" t="s">
        <v>78</v>
      </c>
      <c r="AY132" s="162" t="s">
        <v>164</v>
      </c>
      <c r="BK132" s="170">
        <f>BK133+BK221+BK227+BK235+BK257+BK269+BK330+BK336+BK343</f>
        <v>0</v>
      </c>
    </row>
    <row r="133" spans="1:65" s="160" customFormat="1" ht="22.9" customHeight="1" x14ac:dyDescent="0.2">
      <c r="B133" s="161"/>
      <c r="D133" s="162" t="s">
        <v>77</v>
      </c>
      <c r="E133" s="171" t="s">
        <v>85</v>
      </c>
      <c r="F133" s="171" t="s">
        <v>165</v>
      </c>
      <c r="J133" s="172">
        <f>BK133</f>
        <v>0</v>
      </c>
      <c r="L133" s="161"/>
      <c r="M133" s="165"/>
      <c r="N133" s="166"/>
      <c r="O133" s="166"/>
      <c r="P133" s="167">
        <f>SUM(P134:P220)</f>
        <v>817.78807299999983</v>
      </c>
      <c r="Q133" s="166"/>
      <c r="R133" s="167">
        <f>SUM(R134:R220)</f>
        <v>1.0588215000000001</v>
      </c>
      <c r="S133" s="166"/>
      <c r="T133" s="168">
        <f>SUM(T134:T220)</f>
        <v>97.498311999999999</v>
      </c>
      <c r="AR133" s="162" t="s">
        <v>85</v>
      </c>
      <c r="AT133" s="169" t="s">
        <v>77</v>
      </c>
      <c r="AU133" s="169" t="s">
        <v>85</v>
      </c>
      <c r="AY133" s="162" t="s">
        <v>164</v>
      </c>
      <c r="BK133" s="170">
        <f>SUM(BK134:BK220)</f>
        <v>0</v>
      </c>
    </row>
    <row r="134" spans="1:65" s="97" customFormat="1" ht="55.5" customHeight="1" x14ac:dyDescent="0.2">
      <c r="A134" s="95"/>
      <c r="B134" s="94"/>
      <c r="C134" s="173" t="s">
        <v>85</v>
      </c>
      <c r="D134" s="173" t="s">
        <v>166</v>
      </c>
      <c r="E134" s="174" t="s">
        <v>167</v>
      </c>
      <c r="F134" s="175" t="s">
        <v>168</v>
      </c>
      <c r="G134" s="176" t="s">
        <v>169</v>
      </c>
      <c r="H134" s="177">
        <v>99.313000000000002</v>
      </c>
      <c r="I134" s="73"/>
      <c r="J134" s="178">
        <f>ROUND(I134*H134,2)</f>
        <v>0</v>
      </c>
      <c r="K134" s="175" t="s">
        <v>170</v>
      </c>
      <c r="L134" s="94"/>
      <c r="M134" s="179" t="s">
        <v>1</v>
      </c>
      <c r="N134" s="180" t="s">
        <v>43</v>
      </c>
      <c r="O134" s="181">
        <v>0.11899999999999999</v>
      </c>
      <c r="P134" s="181">
        <f>O134*H134</f>
        <v>11.818247</v>
      </c>
      <c r="Q134" s="181">
        <v>0</v>
      </c>
      <c r="R134" s="181">
        <f>Q134*H134</f>
        <v>0</v>
      </c>
      <c r="S134" s="181">
        <v>0.44</v>
      </c>
      <c r="T134" s="182">
        <f>S134*H134</f>
        <v>43.697720000000004</v>
      </c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R134" s="183" t="s">
        <v>171</v>
      </c>
      <c r="AT134" s="183" t="s">
        <v>166</v>
      </c>
      <c r="AU134" s="183" t="s">
        <v>87</v>
      </c>
      <c r="AY134" s="87" t="s">
        <v>164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87" t="s">
        <v>85</v>
      </c>
      <c r="BK134" s="184">
        <f>ROUND(I134*H134,2)</f>
        <v>0</v>
      </c>
      <c r="BL134" s="87" t="s">
        <v>171</v>
      </c>
      <c r="BM134" s="183" t="s">
        <v>172</v>
      </c>
    </row>
    <row r="135" spans="1:65" s="97" customFormat="1" ht="19.5" x14ac:dyDescent="0.2">
      <c r="A135" s="95"/>
      <c r="B135" s="94"/>
      <c r="C135" s="95"/>
      <c r="D135" s="185" t="s">
        <v>173</v>
      </c>
      <c r="E135" s="95"/>
      <c r="F135" s="186" t="s">
        <v>174</v>
      </c>
      <c r="G135" s="95"/>
      <c r="H135" s="95"/>
      <c r="I135" s="227"/>
      <c r="J135" s="95"/>
      <c r="K135" s="95"/>
      <c r="L135" s="94"/>
      <c r="M135" s="187"/>
      <c r="N135" s="188"/>
      <c r="O135" s="189"/>
      <c r="P135" s="189"/>
      <c r="Q135" s="189"/>
      <c r="R135" s="189"/>
      <c r="S135" s="189"/>
      <c r="T135" s="190"/>
      <c r="U135" s="95"/>
      <c r="V135" s="95"/>
      <c r="W135" s="95"/>
      <c r="X135" s="95"/>
      <c r="Y135" s="95"/>
      <c r="Z135" s="95"/>
      <c r="AA135" s="95"/>
      <c r="AB135" s="95"/>
      <c r="AC135" s="95"/>
      <c r="AD135" s="95"/>
      <c r="AE135" s="95"/>
      <c r="AT135" s="87" t="s">
        <v>173</v>
      </c>
      <c r="AU135" s="87" t="s">
        <v>87</v>
      </c>
    </row>
    <row r="136" spans="1:65" s="191" customFormat="1" x14ac:dyDescent="0.2">
      <c r="B136" s="192"/>
      <c r="D136" s="185" t="s">
        <v>175</v>
      </c>
      <c r="E136" s="193" t="s">
        <v>1</v>
      </c>
      <c r="F136" s="194" t="s">
        <v>176</v>
      </c>
      <c r="H136" s="193" t="s">
        <v>1</v>
      </c>
      <c r="I136" s="228"/>
      <c r="L136" s="192"/>
      <c r="M136" s="195"/>
      <c r="N136" s="196"/>
      <c r="O136" s="196"/>
      <c r="P136" s="196"/>
      <c r="Q136" s="196"/>
      <c r="R136" s="196"/>
      <c r="S136" s="196"/>
      <c r="T136" s="197"/>
      <c r="AT136" s="193" t="s">
        <v>175</v>
      </c>
      <c r="AU136" s="193" t="s">
        <v>87</v>
      </c>
      <c r="AV136" s="191" t="s">
        <v>85</v>
      </c>
      <c r="AW136" s="191" t="s">
        <v>33</v>
      </c>
      <c r="AX136" s="191" t="s">
        <v>78</v>
      </c>
      <c r="AY136" s="193" t="s">
        <v>164</v>
      </c>
    </row>
    <row r="137" spans="1:65" s="191" customFormat="1" x14ac:dyDescent="0.2">
      <c r="B137" s="192"/>
      <c r="D137" s="185" t="s">
        <v>175</v>
      </c>
      <c r="E137" s="193" t="s">
        <v>1</v>
      </c>
      <c r="F137" s="194" t="s">
        <v>177</v>
      </c>
      <c r="H137" s="193" t="s">
        <v>1</v>
      </c>
      <c r="I137" s="228"/>
      <c r="L137" s="192"/>
      <c r="M137" s="195"/>
      <c r="N137" s="196"/>
      <c r="O137" s="196"/>
      <c r="P137" s="196"/>
      <c r="Q137" s="196"/>
      <c r="R137" s="196"/>
      <c r="S137" s="196"/>
      <c r="T137" s="197"/>
      <c r="AT137" s="193" t="s">
        <v>175</v>
      </c>
      <c r="AU137" s="193" t="s">
        <v>87</v>
      </c>
      <c r="AV137" s="191" t="s">
        <v>85</v>
      </c>
      <c r="AW137" s="191" t="s">
        <v>33</v>
      </c>
      <c r="AX137" s="191" t="s">
        <v>78</v>
      </c>
      <c r="AY137" s="193" t="s">
        <v>164</v>
      </c>
    </row>
    <row r="138" spans="1:65" s="198" customFormat="1" x14ac:dyDescent="0.2">
      <c r="B138" s="199"/>
      <c r="D138" s="185" t="s">
        <v>175</v>
      </c>
      <c r="E138" s="200" t="s">
        <v>1</v>
      </c>
      <c r="F138" s="201" t="s">
        <v>178</v>
      </c>
      <c r="H138" s="202">
        <v>99.313000000000002</v>
      </c>
      <c r="I138" s="229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175</v>
      </c>
      <c r="AU138" s="200" t="s">
        <v>87</v>
      </c>
      <c r="AV138" s="198" t="s">
        <v>87</v>
      </c>
      <c r="AW138" s="198" t="s">
        <v>33</v>
      </c>
      <c r="AX138" s="198" t="s">
        <v>85</v>
      </c>
      <c r="AY138" s="200" t="s">
        <v>164</v>
      </c>
    </row>
    <row r="139" spans="1:65" s="97" customFormat="1" ht="44.25" customHeight="1" x14ac:dyDescent="0.2">
      <c r="A139" s="95"/>
      <c r="B139" s="94"/>
      <c r="C139" s="173" t="s">
        <v>87</v>
      </c>
      <c r="D139" s="173" t="s">
        <v>166</v>
      </c>
      <c r="E139" s="174" t="s">
        <v>179</v>
      </c>
      <c r="F139" s="175" t="s">
        <v>180</v>
      </c>
      <c r="G139" s="176" t="s">
        <v>169</v>
      </c>
      <c r="H139" s="177">
        <v>139.03800000000001</v>
      </c>
      <c r="I139" s="73"/>
      <c r="J139" s="178">
        <f>ROUND(I139*H139,2)</f>
        <v>0</v>
      </c>
      <c r="K139" s="175" t="s">
        <v>1</v>
      </c>
      <c r="L139" s="94"/>
      <c r="M139" s="179" t="s">
        <v>1</v>
      </c>
      <c r="N139" s="180" t="s">
        <v>43</v>
      </c>
      <c r="O139" s="181">
        <v>2.1999999999999999E-2</v>
      </c>
      <c r="P139" s="181">
        <f>O139*H139</f>
        <v>3.0588359999999999</v>
      </c>
      <c r="Q139" s="181">
        <v>2.9999999999999997E-4</v>
      </c>
      <c r="R139" s="181">
        <f>Q139*H139</f>
        <v>4.1711400000000003E-2</v>
      </c>
      <c r="S139" s="181">
        <v>0.38400000000000001</v>
      </c>
      <c r="T139" s="182">
        <f>S139*H139</f>
        <v>53.390592000000005</v>
      </c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R139" s="183" t="s">
        <v>171</v>
      </c>
      <c r="AT139" s="183" t="s">
        <v>166</v>
      </c>
      <c r="AU139" s="183" t="s">
        <v>87</v>
      </c>
      <c r="AY139" s="87" t="s">
        <v>164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87" t="s">
        <v>85</v>
      </c>
      <c r="BK139" s="184">
        <f>ROUND(I139*H139,2)</f>
        <v>0</v>
      </c>
      <c r="BL139" s="87" t="s">
        <v>171</v>
      </c>
      <c r="BM139" s="183" t="s">
        <v>181</v>
      </c>
    </row>
    <row r="140" spans="1:65" s="97" customFormat="1" ht="19.5" x14ac:dyDescent="0.2">
      <c r="A140" s="95"/>
      <c r="B140" s="94"/>
      <c r="C140" s="95"/>
      <c r="D140" s="185" t="s">
        <v>173</v>
      </c>
      <c r="E140" s="95"/>
      <c r="F140" s="186" t="s">
        <v>182</v>
      </c>
      <c r="G140" s="95"/>
      <c r="H140" s="95"/>
      <c r="I140" s="227"/>
      <c r="J140" s="95"/>
      <c r="K140" s="95"/>
      <c r="L140" s="94"/>
      <c r="M140" s="187"/>
      <c r="N140" s="188"/>
      <c r="O140" s="189"/>
      <c r="P140" s="189"/>
      <c r="Q140" s="189"/>
      <c r="R140" s="189"/>
      <c r="S140" s="189"/>
      <c r="T140" s="190"/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T140" s="87" t="s">
        <v>173</v>
      </c>
      <c r="AU140" s="87" t="s">
        <v>87</v>
      </c>
    </row>
    <row r="141" spans="1:65" s="191" customFormat="1" x14ac:dyDescent="0.2">
      <c r="B141" s="192"/>
      <c r="D141" s="185" t="s">
        <v>175</v>
      </c>
      <c r="E141" s="193" t="s">
        <v>1</v>
      </c>
      <c r="F141" s="194" t="s">
        <v>176</v>
      </c>
      <c r="H141" s="193" t="s">
        <v>1</v>
      </c>
      <c r="I141" s="228"/>
      <c r="L141" s="192"/>
      <c r="M141" s="195"/>
      <c r="N141" s="196"/>
      <c r="O141" s="196"/>
      <c r="P141" s="196"/>
      <c r="Q141" s="196"/>
      <c r="R141" s="196"/>
      <c r="S141" s="196"/>
      <c r="T141" s="197"/>
      <c r="AT141" s="193" t="s">
        <v>175</v>
      </c>
      <c r="AU141" s="193" t="s">
        <v>87</v>
      </c>
      <c r="AV141" s="191" t="s">
        <v>85</v>
      </c>
      <c r="AW141" s="191" t="s">
        <v>33</v>
      </c>
      <c r="AX141" s="191" t="s">
        <v>78</v>
      </c>
      <c r="AY141" s="193" t="s">
        <v>164</v>
      </c>
    </row>
    <row r="142" spans="1:65" s="191" customFormat="1" x14ac:dyDescent="0.2">
      <c r="B142" s="192"/>
      <c r="D142" s="185" t="s">
        <v>175</v>
      </c>
      <c r="E142" s="193" t="s">
        <v>1</v>
      </c>
      <c r="F142" s="194" t="s">
        <v>177</v>
      </c>
      <c r="H142" s="193" t="s">
        <v>1</v>
      </c>
      <c r="I142" s="228"/>
      <c r="L142" s="192"/>
      <c r="M142" s="195"/>
      <c r="N142" s="196"/>
      <c r="O142" s="196"/>
      <c r="P142" s="196"/>
      <c r="Q142" s="196"/>
      <c r="R142" s="196"/>
      <c r="S142" s="196"/>
      <c r="T142" s="197"/>
      <c r="AT142" s="193" t="s">
        <v>175</v>
      </c>
      <c r="AU142" s="193" t="s">
        <v>87</v>
      </c>
      <c r="AV142" s="191" t="s">
        <v>85</v>
      </c>
      <c r="AW142" s="191" t="s">
        <v>33</v>
      </c>
      <c r="AX142" s="191" t="s">
        <v>78</v>
      </c>
      <c r="AY142" s="193" t="s">
        <v>164</v>
      </c>
    </row>
    <row r="143" spans="1:65" s="198" customFormat="1" x14ac:dyDescent="0.2">
      <c r="B143" s="199"/>
      <c r="D143" s="185" t="s">
        <v>175</v>
      </c>
      <c r="E143" s="200" t="s">
        <v>1</v>
      </c>
      <c r="F143" s="201" t="s">
        <v>183</v>
      </c>
      <c r="H143" s="202">
        <v>139.03800000000001</v>
      </c>
      <c r="I143" s="229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175</v>
      </c>
      <c r="AU143" s="200" t="s">
        <v>87</v>
      </c>
      <c r="AV143" s="198" t="s">
        <v>87</v>
      </c>
      <c r="AW143" s="198" t="s">
        <v>33</v>
      </c>
      <c r="AX143" s="198" t="s">
        <v>85</v>
      </c>
      <c r="AY143" s="200" t="s">
        <v>164</v>
      </c>
    </row>
    <row r="144" spans="1:65" s="97" customFormat="1" ht="44.25" customHeight="1" x14ac:dyDescent="0.2">
      <c r="A144" s="95"/>
      <c r="B144" s="94"/>
      <c r="C144" s="173" t="s">
        <v>184</v>
      </c>
      <c r="D144" s="173" t="s">
        <v>166</v>
      </c>
      <c r="E144" s="174" t="s">
        <v>185</v>
      </c>
      <c r="F144" s="175" t="s">
        <v>186</v>
      </c>
      <c r="G144" s="176" t="s">
        <v>187</v>
      </c>
      <c r="H144" s="177">
        <v>2</v>
      </c>
      <c r="I144" s="73"/>
      <c r="J144" s="178">
        <f>ROUND(I144*H144,2)</f>
        <v>0</v>
      </c>
      <c r="K144" s="175" t="s">
        <v>170</v>
      </c>
      <c r="L144" s="94"/>
      <c r="M144" s="179" t="s">
        <v>1</v>
      </c>
      <c r="N144" s="180" t="s">
        <v>43</v>
      </c>
      <c r="O144" s="181">
        <v>0.13300000000000001</v>
      </c>
      <c r="P144" s="181">
        <f>O144*H144</f>
        <v>0.26600000000000001</v>
      </c>
      <c r="Q144" s="181">
        <v>0</v>
      </c>
      <c r="R144" s="181">
        <f>Q144*H144</f>
        <v>0</v>
      </c>
      <c r="S144" s="181">
        <v>0.20499999999999999</v>
      </c>
      <c r="T144" s="182">
        <f>S144*H144</f>
        <v>0.41</v>
      </c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R144" s="183" t="s">
        <v>171</v>
      </c>
      <c r="AT144" s="183" t="s">
        <v>166</v>
      </c>
      <c r="AU144" s="183" t="s">
        <v>87</v>
      </c>
      <c r="AY144" s="87" t="s">
        <v>164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87" t="s">
        <v>85</v>
      </c>
      <c r="BK144" s="184">
        <f>ROUND(I144*H144,2)</f>
        <v>0</v>
      </c>
      <c r="BL144" s="87" t="s">
        <v>171</v>
      </c>
      <c r="BM144" s="183" t="s">
        <v>188</v>
      </c>
    </row>
    <row r="145" spans="1:65" s="198" customFormat="1" x14ac:dyDescent="0.2">
      <c r="B145" s="199"/>
      <c r="D145" s="185" t="s">
        <v>175</v>
      </c>
      <c r="E145" s="200" t="s">
        <v>1</v>
      </c>
      <c r="F145" s="201" t="s">
        <v>189</v>
      </c>
      <c r="H145" s="202">
        <v>2</v>
      </c>
      <c r="I145" s="229"/>
      <c r="L145" s="199"/>
      <c r="M145" s="203"/>
      <c r="N145" s="204"/>
      <c r="O145" s="204"/>
      <c r="P145" s="204"/>
      <c r="Q145" s="204"/>
      <c r="R145" s="204"/>
      <c r="S145" s="204"/>
      <c r="T145" s="205"/>
      <c r="AT145" s="200" t="s">
        <v>175</v>
      </c>
      <c r="AU145" s="200" t="s">
        <v>87</v>
      </c>
      <c r="AV145" s="198" t="s">
        <v>87</v>
      </c>
      <c r="AW145" s="198" t="s">
        <v>33</v>
      </c>
      <c r="AX145" s="198" t="s">
        <v>85</v>
      </c>
      <c r="AY145" s="200" t="s">
        <v>164</v>
      </c>
    </row>
    <row r="146" spans="1:65" s="97" customFormat="1" ht="21.75" customHeight="1" x14ac:dyDescent="0.2">
      <c r="A146" s="95"/>
      <c r="B146" s="94"/>
      <c r="C146" s="173" t="s">
        <v>171</v>
      </c>
      <c r="D146" s="173" t="s">
        <v>166</v>
      </c>
      <c r="E146" s="174" t="s">
        <v>190</v>
      </c>
      <c r="F146" s="175" t="s">
        <v>191</v>
      </c>
      <c r="G146" s="176" t="s">
        <v>192</v>
      </c>
      <c r="H146" s="177">
        <v>40</v>
      </c>
      <c r="I146" s="73"/>
      <c r="J146" s="178">
        <f>ROUND(I146*H146,2)</f>
        <v>0</v>
      </c>
      <c r="K146" s="175" t="s">
        <v>170</v>
      </c>
      <c r="L146" s="94"/>
      <c r="M146" s="179" t="s">
        <v>1</v>
      </c>
      <c r="N146" s="180" t="s">
        <v>43</v>
      </c>
      <c r="O146" s="181">
        <v>0.2</v>
      </c>
      <c r="P146" s="181">
        <f>O146*H146</f>
        <v>8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3" t="s">
        <v>171</v>
      </c>
      <c r="AT146" s="183" t="s">
        <v>166</v>
      </c>
      <c r="AU146" s="183" t="s">
        <v>87</v>
      </c>
      <c r="AY146" s="87" t="s">
        <v>164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87" t="s">
        <v>85</v>
      </c>
      <c r="BK146" s="184">
        <f>ROUND(I146*H146,2)</f>
        <v>0</v>
      </c>
      <c r="BL146" s="87" t="s">
        <v>171</v>
      </c>
      <c r="BM146" s="183" t="s">
        <v>193</v>
      </c>
    </row>
    <row r="147" spans="1:65" s="97" customFormat="1" ht="19.5" x14ac:dyDescent="0.2">
      <c r="A147" s="95"/>
      <c r="B147" s="94"/>
      <c r="C147" s="95"/>
      <c r="D147" s="185" t="s">
        <v>173</v>
      </c>
      <c r="E147" s="95"/>
      <c r="F147" s="186" t="s">
        <v>194</v>
      </c>
      <c r="G147" s="95"/>
      <c r="H147" s="95"/>
      <c r="I147" s="227"/>
      <c r="J147" s="95"/>
      <c r="K147" s="95"/>
      <c r="L147" s="94"/>
      <c r="M147" s="187"/>
      <c r="N147" s="188"/>
      <c r="O147" s="189"/>
      <c r="P147" s="189"/>
      <c r="Q147" s="189"/>
      <c r="R147" s="189"/>
      <c r="S147" s="189"/>
      <c r="T147" s="190"/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T147" s="87" t="s">
        <v>173</v>
      </c>
      <c r="AU147" s="87" t="s">
        <v>87</v>
      </c>
    </row>
    <row r="148" spans="1:65" s="198" customFormat="1" x14ac:dyDescent="0.2">
      <c r="B148" s="199"/>
      <c r="D148" s="185" t="s">
        <v>175</v>
      </c>
      <c r="E148" s="200" t="s">
        <v>1</v>
      </c>
      <c r="F148" s="201" t="s">
        <v>195</v>
      </c>
      <c r="H148" s="202">
        <v>40</v>
      </c>
      <c r="I148" s="229"/>
      <c r="L148" s="199"/>
      <c r="M148" s="203"/>
      <c r="N148" s="204"/>
      <c r="O148" s="204"/>
      <c r="P148" s="204"/>
      <c r="Q148" s="204"/>
      <c r="R148" s="204"/>
      <c r="S148" s="204"/>
      <c r="T148" s="205"/>
      <c r="AT148" s="200" t="s">
        <v>175</v>
      </c>
      <c r="AU148" s="200" t="s">
        <v>87</v>
      </c>
      <c r="AV148" s="198" t="s">
        <v>87</v>
      </c>
      <c r="AW148" s="198" t="s">
        <v>33</v>
      </c>
      <c r="AX148" s="198" t="s">
        <v>85</v>
      </c>
      <c r="AY148" s="200" t="s">
        <v>164</v>
      </c>
    </row>
    <row r="149" spans="1:65" s="97" customFormat="1" ht="78" customHeight="1" x14ac:dyDescent="0.2">
      <c r="A149" s="95"/>
      <c r="B149" s="94"/>
      <c r="C149" s="173" t="s">
        <v>196</v>
      </c>
      <c r="D149" s="173" t="s">
        <v>166</v>
      </c>
      <c r="E149" s="174" t="s">
        <v>197</v>
      </c>
      <c r="F149" s="175" t="s">
        <v>198</v>
      </c>
      <c r="G149" s="176" t="s">
        <v>187</v>
      </c>
      <c r="H149" s="177">
        <v>10</v>
      </c>
      <c r="I149" s="73"/>
      <c r="J149" s="178">
        <f>ROUND(I149*H149,2)</f>
        <v>0</v>
      </c>
      <c r="K149" s="175" t="s">
        <v>170</v>
      </c>
      <c r="L149" s="94"/>
      <c r="M149" s="179" t="s">
        <v>1</v>
      </c>
      <c r="N149" s="180" t="s">
        <v>43</v>
      </c>
      <c r="O149" s="181">
        <v>0.70299999999999996</v>
      </c>
      <c r="P149" s="181">
        <f>O149*H149</f>
        <v>7.0299999999999994</v>
      </c>
      <c r="Q149" s="181">
        <v>8.6800000000000002E-3</v>
      </c>
      <c r="R149" s="181">
        <f>Q149*H149</f>
        <v>8.6800000000000002E-2</v>
      </c>
      <c r="S149" s="181">
        <v>0</v>
      </c>
      <c r="T149" s="182">
        <f>S149*H149</f>
        <v>0</v>
      </c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R149" s="183" t="s">
        <v>171</v>
      </c>
      <c r="AT149" s="183" t="s">
        <v>166</v>
      </c>
      <c r="AU149" s="183" t="s">
        <v>87</v>
      </c>
      <c r="AY149" s="87" t="s">
        <v>164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87" t="s">
        <v>85</v>
      </c>
      <c r="BK149" s="184">
        <f>ROUND(I149*H149,2)</f>
        <v>0</v>
      </c>
      <c r="BL149" s="87" t="s">
        <v>171</v>
      </c>
      <c r="BM149" s="183" t="s">
        <v>199</v>
      </c>
    </row>
    <row r="150" spans="1:65" s="191" customFormat="1" x14ac:dyDescent="0.2">
      <c r="B150" s="192"/>
      <c r="D150" s="185" t="s">
        <v>175</v>
      </c>
      <c r="E150" s="193" t="s">
        <v>1</v>
      </c>
      <c r="F150" s="194" t="s">
        <v>200</v>
      </c>
      <c r="H150" s="193" t="s">
        <v>1</v>
      </c>
      <c r="I150" s="228"/>
      <c r="L150" s="192"/>
      <c r="M150" s="195"/>
      <c r="N150" s="196"/>
      <c r="O150" s="196"/>
      <c r="P150" s="196"/>
      <c r="Q150" s="196"/>
      <c r="R150" s="196"/>
      <c r="S150" s="196"/>
      <c r="T150" s="197"/>
      <c r="AT150" s="193" t="s">
        <v>175</v>
      </c>
      <c r="AU150" s="193" t="s">
        <v>87</v>
      </c>
      <c r="AV150" s="191" t="s">
        <v>85</v>
      </c>
      <c r="AW150" s="191" t="s">
        <v>33</v>
      </c>
      <c r="AX150" s="191" t="s">
        <v>78</v>
      </c>
      <c r="AY150" s="193" t="s">
        <v>164</v>
      </c>
    </row>
    <row r="151" spans="1:65" s="198" customFormat="1" x14ac:dyDescent="0.2">
      <c r="B151" s="199"/>
      <c r="D151" s="185" t="s">
        <v>175</v>
      </c>
      <c r="E151" s="200" t="s">
        <v>1</v>
      </c>
      <c r="F151" s="201" t="s">
        <v>201</v>
      </c>
      <c r="H151" s="202">
        <v>10</v>
      </c>
      <c r="I151" s="229"/>
      <c r="L151" s="199"/>
      <c r="M151" s="203"/>
      <c r="N151" s="204"/>
      <c r="O151" s="204"/>
      <c r="P151" s="204"/>
      <c r="Q151" s="204"/>
      <c r="R151" s="204"/>
      <c r="S151" s="204"/>
      <c r="T151" s="205"/>
      <c r="AT151" s="200" t="s">
        <v>175</v>
      </c>
      <c r="AU151" s="200" t="s">
        <v>87</v>
      </c>
      <c r="AV151" s="198" t="s">
        <v>87</v>
      </c>
      <c r="AW151" s="198" t="s">
        <v>33</v>
      </c>
      <c r="AX151" s="198" t="s">
        <v>85</v>
      </c>
      <c r="AY151" s="200" t="s">
        <v>164</v>
      </c>
    </row>
    <row r="152" spans="1:65" s="97" customFormat="1" ht="78" customHeight="1" x14ac:dyDescent="0.2">
      <c r="A152" s="95"/>
      <c r="B152" s="94"/>
      <c r="C152" s="173" t="s">
        <v>202</v>
      </c>
      <c r="D152" s="173" t="s">
        <v>166</v>
      </c>
      <c r="E152" s="174" t="s">
        <v>203</v>
      </c>
      <c r="F152" s="175" t="s">
        <v>204</v>
      </c>
      <c r="G152" s="176" t="s">
        <v>187</v>
      </c>
      <c r="H152" s="177">
        <v>8.75</v>
      </c>
      <c r="I152" s="73"/>
      <c r="J152" s="178">
        <f>ROUND(I152*H152,2)</f>
        <v>0</v>
      </c>
      <c r="K152" s="175" t="s">
        <v>170</v>
      </c>
      <c r="L152" s="94"/>
      <c r="M152" s="179" t="s">
        <v>1</v>
      </c>
      <c r="N152" s="180" t="s">
        <v>43</v>
      </c>
      <c r="O152" s="181">
        <v>0.58099999999999996</v>
      </c>
      <c r="P152" s="181">
        <f>O152*H152</f>
        <v>5.0837499999999993</v>
      </c>
      <c r="Q152" s="181">
        <v>3.6900000000000002E-2</v>
      </c>
      <c r="R152" s="181">
        <f>Q152*H152</f>
        <v>0.32287500000000002</v>
      </c>
      <c r="S152" s="181">
        <v>0</v>
      </c>
      <c r="T152" s="182">
        <f>S152*H152</f>
        <v>0</v>
      </c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R152" s="183" t="s">
        <v>171</v>
      </c>
      <c r="AT152" s="183" t="s">
        <v>166</v>
      </c>
      <c r="AU152" s="183" t="s">
        <v>87</v>
      </c>
      <c r="AY152" s="87" t="s">
        <v>164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87" t="s">
        <v>85</v>
      </c>
      <c r="BK152" s="184">
        <f>ROUND(I152*H152,2)</f>
        <v>0</v>
      </c>
      <c r="BL152" s="87" t="s">
        <v>171</v>
      </c>
      <c r="BM152" s="183" t="s">
        <v>205</v>
      </c>
    </row>
    <row r="153" spans="1:65" s="198" customFormat="1" x14ac:dyDescent="0.2">
      <c r="B153" s="199"/>
      <c r="D153" s="185" t="s">
        <v>175</v>
      </c>
      <c r="E153" s="200" t="s">
        <v>1</v>
      </c>
      <c r="F153" s="201" t="s">
        <v>206</v>
      </c>
      <c r="H153" s="202">
        <v>8.75</v>
      </c>
      <c r="I153" s="229"/>
      <c r="L153" s="199"/>
      <c r="M153" s="203"/>
      <c r="N153" s="204"/>
      <c r="O153" s="204"/>
      <c r="P153" s="204"/>
      <c r="Q153" s="204"/>
      <c r="R153" s="204"/>
      <c r="S153" s="204"/>
      <c r="T153" s="205"/>
      <c r="AT153" s="200" t="s">
        <v>175</v>
      </c>
      <c r="AU153" s="200" t="s">
        <v>87</v>
      </c>
      <c r="AV153" s="198" t="s">
        <v>87</v>
      </c>
      <c r="AW153" s="198" t="s">
        <v>33</v>
      </c>
      <c r="AX153" s="198" t="s">
        <v>85</v>
      </c>
      <c r="AY153" s="200" t="s">
        <v>164</v>
      </c>
    </row>
    <row r="154" spans="1:65" s="97" customFormat="1" ht="78" customHeight="1" x14ac:dyDescent="0.2">
      <c r="A154" s="95"/>
      <c r="B154" s="94"/>
      <c r="C154" s="173" t="s">
        <v>207</v>
      </c>
      <c r="D154" s="173" t="s">
        <v>166</v>
      </c>
      <c r="E154" s="174" t="s">
        <v>208</v>
      </c>
      <c r="F154" s="175" t="s">
        <v>209</v>
      </c>
      <c r="G154" s="176" t="s">
        <v>187</v>
      </c>
      <c r="H154" s="177">
        <v>2.5</v>
      </c>
      <c r="I154" s="73"/>
      <c r="J154" s="178">
        <f>ROUND(I154*H154,2)</f>
        <v>0</v>
      </c>
      <c r="K154" s="175" t="s">
        <v>170</v>
      </c>
      <c r="L154" s="94"/>
      <c r="M154" s="179" t="s">
        <v>1</v>
      </c>
      <c r="N154" s="180" t="s">
        <v>43</v>
      </c>
      <c r="O154" s="181">
        <v>0.54700000000000004</v>
      </c>
      <c r="P154" s="181">
        <f>O154*H154</f>
        <v>1.3675000000000002</v>
      </c>
      <c r="Q154" s="181">
        <v>3.6900000000000002E-2</v>
      </c>
      <c r="R154" s="181">
        <f>Q154*H154</f>
        <v>9.2249999999999999E-2</v>
      </c>
      <c r="S154" s="181">
        <v>0</v>
      </c>
      <c r="T154" s="182">
        <f>S154*H154</f>
        <v>0</v>
      </c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R154" s="183" t="s">
        <v>171</v>
      </c>
      <c r="AT154" s="183" t="s">
        <v>166</v>
      </c>
      <c r="AU154" s="183" t="s">
        <v>87</v>
      </c>
      <c r="AY154" s="87" t="s">
        <v>164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87" t="s">
        <v>85</v>
      </c>
      <c r="BK154" s="184">
        <f>ROUND(I154*H154,2)</f>
        <v>0</v>
      </c>
      <c r="BL154" s="87" t="s">
        <v>171</v>
      </c>
      <c r="BM154" s="183" t="s">
        <v>210</v>
      </c>
    </row>
    <row r="155" spans="1:65" s="191" customFormat="1" x14ac:dyDescent="0.2">
      <c r="B155" s="192"/>
      <c r="D155" s="185" t="s">
        <v>175</v>
      </c>
      <c r="E155" s="193" t="s">
        <v>1</v>
      </c>
      <c r="F155" s="194" t="s">
        <v>200</v>
      </c>
      <c r="H155" s="193" t="s">
        <v>1</v>
      </c>
      <c r="I155" s="228"/>
      <c r="L155" s="192"/>
      <c r="M155" s="195"/>
      <c r="N155" s="196"/>
      <c r="O155" s="196"/>
      <c r="P155" s="196"/>
      <c r="Q155" s="196"/>
      <c r="R155" s="196"/>
      <c r="S155" s="196"/>
      <c r="T155" s="197"/>
      <c r="AT155" s="193" t="s">
        <v>175</v>
      </c>
      <c r="AU155" s="193" t="s">
        <v>87</v>
      </c>
      <c r="AV155" s="191" t="s">
        <v>85</v>
      </c>
      <c r="AW155" s="191" t="s">
        <v>33</v>
      </c>
      <c r="AX155" s="191" t="s">
        <v>78</v>
      </c>
      <c r="AY155" s="193" t="s">
        <v>164</v>
      </c>
    </row>
    <row r="156" spans="1:65" s="198" customFormat="1" x14ac:dyDescent="0.2">
      <c r="B156" s="199"/>
      <c r="D156" s="185" t="s">
        <v>175</v>
      </c>
      <c r="E156" s="200" t="s">
        <v>1</v>
      </c>
      <c r="F156" s="201" t="s">
        <v>211</v>
      </c>
      <c r="H156" s="202">
        <v>2.5</v>
      </c>
      <c r="I156" s="229"/>
      <c r="L156" s="199"/>
      <c r="M156" s="203"/>
      <c r="N156" s="204"/>
      <c r="O156" s="204"/>
      <c r="P156" s="204"/>
      <c r="Q156" s="204"/>
      <c r="R156" s="204"/>
      <c r="S156" s="204"/>
      <c r="T156" s="205"/>
      <c r="AT156" s="200" t="s">
        <v>175</v>
      </c>
      <c r="AU156" s="200" t="s">
        <v>87</v>
      </c>
      <c r="AV156" s="198" t="s">
        <v>87</v>
      </c>
      <c r="AW156" s="198" t="s">
        <v>33</v>
      </c>
      <c r="AX156" s="198" t="s">
        <v>85</v>
      </c>
      <c r="AY156" s="200" t="s">
        <v>164</v>
      </c>
    </row>
    <row r="157" spans="1:65" s="97" customFormat="1" ht="44.25" customHeight="1" x14ac:dyDescent="0.2">
      <c r="A157" s="95"/>
      <c r="B157" s="94"/>
      <c r="C157" s="173" t="s">
        <v>212</v>
      </c>
      <c r="D157" s="173" t="s">
        <v>166</v>
      </c>
      <c r="E157" s="174" t="s">
        <v>213</v>
      </c>
      <c r="F157" s="175" t="s">
        <v>214</v>
      </c>
      <c r="G157" s="176" t="s">
        <v>215</v>
      </c>
      <c r="H157" s="177">
        <v>2.625</v>
      </c>
      <c r="I157" s="73"/>
      <c r="J157" s="178">
        <f>ROUND(I157*H157,2)</f>
        <v>0</v>
      </c>
      <c r="K157" s="175" t="s">
        <v>170</v>
      </c>
      <c r="L157" s="94"/>
      <c r="M157" s="179" t="s">
        <v>1</v>
      </c>
      <c r="N157" s="180" t="s">
        <v>43</v>
      </c>
      <c r="O157" s="181">
        <v>9.7000000000000003E-2</v>
      </c>
      <c r="P157" s="181">
        <f>O157*H157</f>
        <v>0.25462499999999999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95"/>
      <c r="V157" s="95"/>
      <c r="W157" s="95"/>
      <c r="X157" s="95"/>
      <c r="Y157" s="95"/>
      <c r="Z157" s="95"/>
      <c r="AA157" s="95"/>
      <c r="AB157" s="95"/>
      <c r="AC157" s="95"/>
      <c r="AD157" s="95"/>
      <c r="AE157" s="95"/>
      <c r="AR157" s="183" t="s">
        <v>171</v>
      </c>
      <c r="AT157" s="183" t="s">
        <v>166</v>
      </c>
      <c r="AU157" s="183" t="s">
        <v>87</v>
      </c>
      <c r="AY157" s="87" t="s">
        <v>164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87" t="s">
        <v>85</v>
      </c>
      <c r="BK157" s="184">
        <f>ROUND(I157*H157,2)</f>
        <v>0</v>
      </c>
      <c r="BL157" s="87" t="s">
        <v>171</v>
      </c>
      <c r="BM157" s="183" t="s">
        <v>216</v>
      </c>
    </row>
    <row r="158" spans="1:65" s="191" customFormat="1" x14ac:dyDescent="0.2">
      <c r="B158" s="192"/>
      <c r="D158" s="185" t="s">
        <v>175</v>
      </c>
      <c r="E158" s="193" t="s">
        <v>1</v>
      </c>
      <c r="F158" s="194" t="s">
        <v>176</v>
      </c>
      <c r="H158" s="193" t="s">
        <v>1</v>
      </c>
      <c r="I158" s="228"/>
      <c r="L158" s="192"/>
      <c r="M158" s="195"/>
      <c r="N158" s="196"/>
      <c r="O158" s="196"/>
      <c r="P158" s="196"/>
      <c r="Q158" s="196"/>
      <c r="R158" s="196"/>
      <c r="S158" s="196"/>
      <c r="T158" s="197"/>
      <c r="AT158" s="193" t="s">
        <v>175</v>
      </c>
      <c r="AU158" s="193" t="s">
        <v>87</v>
      </c>
      <c r="AV158" s="191" t="s">
        <v>85</v>
      </c>
      <c r="AW158" s="191" t="s">
        <v>33</v>
      </c>
      <c r="AX158" s="191" t="s">
        <v>78</v>
      </c>
      <c r="AY158" s="193" t="s">
        <v>164</v>
      </c>
    </row>
    <row r="159" spans="1:65" s="191" customFormat="1" x14ac:dyDescent="0.2">
      <c r="B159" s="192"/>
      <c r="D159" s="185" t="s">
        <v>175</v>
      </c>
      <c r="E159" s="193" t="s">
        <v>1</v>
      </c>
      <c r="F159" s="194" t="s">
        <v>177</v>
      </c>
      <c r="H159" s="193" t="s">
        <v>1</v>
      </c>
      <c r="I159" s="228"/>
      <c r="L159" s="192"/>
      <c r="M159" s="195"/>
      <c r="N159" s="196"/>
      <c r="O159" s="196"/>
      <c r="P159" s="196"/>
      <c r="Q159" s="196"/>
      <c r="R159" s="196"/>
      <c r="S159" s="196"/>
      <c r="T159" s="197"/>
      <c r="AT159" s="193" t="s">
        <v>175</v>
      </c>
      <c r="AU159" s="193" t="s">
        <v>87</v>
      </c>
      <c r="AV159" s="191" t="s">
        <v>85</v>
      </c>
      <c r="AW159" s="191" t="s">
        <v>33</v>
      </c>
      <c r="AX159" s="191" t="s">
        <v>78</v>
      </c>
      <c r="AY159" s="193" t="s">
        <v>164</v>
      </c>
    </row>
    <row r="160" spans="1:65" s="198" customFormat="1" x14ac:dyDescent="0.2">
      <c r="B160" s="199"/>
      <c r="D160" s="185" t="s">
        <v>175</v>
      </c>
      <c r="E160" s="200" t="s">
        <v>1</v>
      </c>
      <c r="F160" s="201" t="s">
        <v>217</v>
      </c>
      <c r="H160" s="202">
        <v>2.625</v>
      </c>
      <c r="I160" s="229"/>
      <c r="L160" s="199"/>
      <c r="M160" s="203"/>
      <c r="N160" s="204"/>
      <c r="O160" s="204"/>
      <c r="P160" s="204"/>
      <c r="Q160" s="204"/>
      <c r="R160" s="204"/>
      <c r="S160" s="204"/>
      <c r="T160" s="205"/>
      <c r="AT160" s="200" t="s">
        <v>175</v>
      </c>
      <c r="AU160" s="200" t="s">
        <v>87</v>
      </c>
      <c r="AV160" s="198" t="s">
        <v>87</v>
      </c>
      <c r="AW160" s="198" t="s">
        <v>33</v>
      </c>
      <c r="AX160" s="198" t="s">
        <v>85</v>
      </c>
      <c r="AY160" s="200" t="s">
        <v>164</v>
      </c>
    </row>
    <row r="161" spans="1:65" s="97" customFormat="1" ht="33" customHeight="1" x14ac:dyDescent="0.2">
      <c r="A161" s="95"/>
      <c r="B161" s="94"/>
      <c r="C161" s="173" t="s">
        <v>218</v>
      </c>
      <c r="D161" s="173" t="s">
        <v>166</v>
      </c>
      <c r="E161" s="174" t="s">
        <v>219</v>
      </c>
      <c r="F161" s="175" t="s">
        <v>220</v>
      </c>
      <c r="G161" s="176" t="s">
        <v>215</v>
      </c>
      <c r="H161" s="177">
        <v>97.113</v>
      </c>
      <c r="I161" s="73"/>
      <c r="J161" s="178">
        <f>ROUND(I161*H161,2)</f>
        <v>0</v>
      </c>
      <c r="K161" s="175" t="s">
        <v>170</v>
      </c>
      <c r="L161" s="94"/>
      <c r="M161" s="179" t="s">
        <v>1</v>
      </c>
      <c r="N161" s="180" t="s">
        <v>43</v>
      </c>
      <c r="O161" s="181">
        <v>1.7629999999999999</v>
      </c>
      <c r="P161" s="181">
        <f>O161*H161</f>
        <v>171.210219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95"/>
      <c r="V161" s="95"/>
      <c r="W161" s="95"/>
      <c r="X161" s="95"/>
      <c r="Y161" s="95"/>
      <c r="Z161" s="95"/>
      <c r="AA161" s="95"/>
      <c r="AB161" s="95"/>
      <c r="AC161" s="95"/>
      <c r="AD161" s="95"/>
      <c r="AE161" s="95"/>
      <c r="AR161" s="183" t="s">
        <v>171</v>
      </c>
      <c r="AT161" s="183" t="s">
        <v>166</v>
      </c>
      <c r="AU161" s="183" t="s">
        <v>87</v>
      </c>
      <c r="AY161" s="87" t="s">
        <v>164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87" t="s">
        <v>85</v>
      </c>
      <c r="BK161" s="184">
        <f>ROUND(I161*H161,2)</f>
        <v>0</v>
      </c>
      <c r="BL161" s="87" t="s">
        <v>171</v>
      </c>
      <c r="BM161" s="183" t="s">
        <v>221</v>
      </c>
    </row>
    <row r="162" spans="1:65" s="198" customFormat="1" x14ac:dyDescent="0.2">
      <c r="B162" s="199"/>
      <c r="D162" s="185" t="s">
        <v>175</v>
      </c>
      <c r="E162" s="200" t="s">
        <v>1</v>
      </c>
      <c r="F162" s="201" t="s">
        <v>222</v>
      </c>
      <c r="H162" s="202">
        <v>97.113</v>
      </c>
      <c r="I162" s="229"/>
      <c r="L162" s="199"/>
      <c r="M162" s="203"/>
      <c r="N162" s="204"/>
      <c r="O162" s="204"/>
      <c r="P162" s="204"/>
      <c r="Q162" s="204"/>
      <c r="R162" s="204"/>
      <c r="S162" s="204"/>
      <c r="T162" s="205"/>
      <c r="AT162" s="200" t="s">
        <v>175</v>
      </c>
      <c r="AU162" s="200" t="s">
        <v>87</v>
      </c>
      <c r="AV162" s="198" t="s">
        <v>87</v>
      </c>
      <c r="AW162" s="198" t="s">
        <v>33</v>
      </c>
      <c r="AX162" s="198" t="s">
        <v>85</v>
      </c>
      <c r="AY162" s="200" t="s">
        <v>164</v>
      </c>
    </row>
    <row r="163" spans="1:65" s="97" customFormat="1" ht="33" customHeight="1" x14ac:dyDescent="0.2">
      <c r="A163" s="95"/>
      <c r="B163" s="94"/>
      <c r="C163" s="173" t="s">
        <v>223</v>
      </c>
      <c r="D163" s="173" t="s">
        <v>166</v>
      </c>
      <c r="E163" s="174" t="s">
        <v>224</v>
      </c>
      <c r="F163" s="175" t="s">
        <v>225</v>
      </c>
      <c r="G163" s="176" t="s">
        <v>215</v>
      </c>
      <c r="H163" s="177">
        <v>487.30799999999999</v>
      </c>
      <c r="I163" s="73"/>
      <c r="J163" s="178">
        <f>ROUND(I163*H163,2)</f>
        <v>0</v>
      </c>
      <c r="K163" s="175" t="s">
        <v>170</v>
      </c>
      <c r="L163" s="94"/>
      <c r="M163" s="179" t="s">
        <v>1</v>
      </c>
      <c r="N163" s="180" t="s">
        <v>43</v>
      </c>
      <c r="O163" s="181">
        <v>0.189</v>
      </c>
      <c r="P163" s="181">
        <f>O163*H163</f>
        <v>92.101212000000004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R163" s="183" t="s">
        <v>171</v>
      </c>
      <c r="AT163" s="183" t="s">
        <v>166</v>
      </c>
      <c r="AU163" s="183" t="s">
        <v>87</v>
      </c>
      <c r="AY163" s="87" t="s">
        <v>164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87" t="s">
        <v>85</v>
      </c>
      <c r="BK163" s="184">
        <f>ROUND(I163*H163,2)</f>
        <v>0</v>
      </c>
      <c r="BL163" s="87" t="s">
        <v>171</v>
      </c>
      <c r="BM163" s="183" t="s">
        <v>226</v>
      </c>
    </row>
    <row r="164" spans="1:65" s="191" customFormat="1" x14ac:dyDescent="0.2">
      <c r="B164" s="192"/>
      <c r="D164" s="185" t="s">
        <v>175</v>
      </c>
      <c r="E164" s="193" t="s">
        <v>1</v>
      </c>
      <c r="F164" s="194" t="s">
        <v>227</v>
      </c>
      <c r="H164" s="193" t="s">
        <v>1</v>
      </c>
      <c r="I164" s="228"/>
      <c r="L164" s="192"/>
      <c r="M164" s="195"/>
      <c r="N164" s="196"/>
      <c r="O164" s="196"/>
      <c r="P164" s="196"/>
      <c r="Q164" s="196"/>
      <c r="R164" s="196"/>
      <c r="S164" s="196"/>
      <c r="T164" s="197"/>
      <c r="AT164" s="193" t="s">
        <v>175</v>
      </c>
      <c r="AU164" s="193" t="s">
        <v>87</v>
      </c>
      <c r="AV164" s="191" t="s">
        <v>85</v>
      </c>
      <c r="AW164" s="191" t="s">
        <v>33</v>
      </c>
      <c r="AX164" s="191" t="s">
        <v>78</v>
      </c>
      <c r="AY164" s="193" t="s">
        <v>164</v>
      </c>
    </row>
    <row r="165" spans="1:65" s="191" customFormat="1" x14ac:dyDescent="0.2">
      <c r="B165" s="192"/>
      <c r="D165" s="185" t="s">
        <v>175</v>
      </c>
      <c r="E165" s="193" t="s">
        <v>1</v>
      </c>
      <c r="F165" s="194" t="s">
        <v>228</v>
      </c>
      <c r="H165" s="193" t="s">
        <v>1</v>
      </c>
      <c r="I165" s="228"/>
      <c r="L165" s="192"/>
      <c r="M165" s="195"/>
      <c r="N165" s="196"/>
      <c r="O165" s="196"/>
      <c r="P165" s="196"/>
      <c r="Q165" s="196"/>
      <c r="R165" s="196"/>
      <c r="S165" s="196"/>
      <c r="T165" s="197"/>
      <c r="AT165" s="193" t="s">
        <v>175</v>
      </c>
      <c r="AU165" s="193" t="s">
        <v>87</v>
      </c>
      <c r="AV165" s="191" t="s">
        <v>85</v>
      </c>
      <c r="AW165" s="191" t="s">
        <v>33</v>
      </c>
      <c r="AX165" s="191" t="s">
        <v>78</v>
      </c>
      <c r="AY165" s="193" t="s">
        <v>164</v>
      </c>
    </row>
    <row r="166" spans="1:65" s="198" customFormat="1" x14ac:dyDescent="0.2">
      <c r="B166" s="199"/>
      <c r="D166" s="185" t="s">
        <v>175</v>
      </c>
      <c r="E166" s="200" t="s">
        <v>1</v>
      </c>
      <c r="F166" s="201" t="s">
        <v>229</v>
      </c>
      <c r="H166" s="202">
        <v>492.94</v>
      </c>
      <c r="I166" s="229"/>
      <c r="L166" s="199"/>
      <c r="M166" s="203"/>
      <c r="N166" s="204"/>
      <c r="O166" s="204"/>
      <c r="P166" s="204"/>
      <c r="Q166" s="204"/>
      <c r="R166" s="204"/>
      <c r="S166" s="204"/>
      <c r="T166" s="205"/>
      <c r="AT166" s="200" t="s">
        <v>175</v>
      </c>
      <c r="AU166" s="200" t="s">
        <v>87</v>
      </c>
      <c r="AV166" s="198" t="s">
        <v>87</v>
      </c>
      <c r="AW166" s="198" t="s">
        <v>33</v>
      </c>
      <c r="AX166" s="198" t="s">
        <v>78</v>
      </c>
      <c r="AY166" s="200" t="s">
        <v>164</v>
      </c>
    </row>
    <row r="167" spans="1:65" s="198" customFormat="1" ht="22.5" x14ac:dyDescent="0.2">
      <c r="B167" s="199"/>
      <c r="D167" s="185" t="s">
        <v>175</v>
      </c>
      <c r="E167" s="200" t="s">
        <v>1</v>
      </c>
      <c r="F167" s="201" t="s">
        <v>230</v>
      </c>
      <c r="H167" s="202">
        <v>-20.024000000000001</v>
      </c>
      <c r="I167" s="229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175</v>
      </c>
      <c r="AU167" s="200" t="s">
        <v>87</v>
      </c>
      <c r="AV167" s="198" t="s">
        <v>87</v>
      </c>
      <c r="AW167" s="198" t="s">
        <v>33</v>
      </c>
      <c r="AX167" s="198" t="s">
        <v>78</v>
      </c>
      <c r="AY167" s="200" t="s">
        <v>164</v>
      </c>
    </row>
    <row r="168" spans="1:65" s="191" customFormat="1" x14ac:dyDescent="0.2">
      <c r="B168" s="192"/>
      <c r="D168" s="185" t="s">
        <v>175</v>
      </c>
      <c r="E168" s="193" t="s">
        <v>1</v>
      </c>
      <c r="F168" s="194" t="s">
        <v>231</v>
      </c>
      <c r="H168" s="193" t="s">
        <v>1</v>
      </c>
      <c r="I168" s="228"/>
      <c r="L168" s="192"/>
      <c r="M168" s="195"/>
      <c r="N168" s="196"/>
      <c r="O168" s="196"/>
      <c r="P168" s="196"/>
      <c r="Q168" s="196"/>
      <c r="R168" s="196"/>
      <c r="S168" s="196"/>
      <c r="T168" s="197"/>
      <c r="AT168" s="193" t="s">
        <v>175</v>
      </c>
      <c r="AU168" s="193" t="s">
        <v>87</v>
      </c>
      <c r="AV168" s="191" t="s">
        <v>85</v>
      </c>
      <c r="AW168" s="191" t="s">
        <v>33</v>
      </c>
      <c r="AX168" s="191" t="s">
        <v>78</v>
      </c>
      <c r="AY168" s="193" t="s">
        <v>164</v>
      </c>
    </row>
    <row r="169" spans="1:65" s="198" customFormat="1" x14ac:dyDescent="0.2">
      <c r="B169" s="199"/>
      <c r="D169" s="185" t="s">
        <v>175</v>
      </c>
      <c r="E169" s="200" t="s">
        <v>1</v>
      </c>
      <c r="F169" s="201" t="s">
        <v>232</v>
      </c>
      <c r="H169" s="202">
        <v>14.391999999999999</v>
      </c>
      <c r="I169" s="229"/>
      <c r="L169" s="199"/>
      <c r="M169" s="203"/>
      <c r="N169" s="204"/>
      <c r="O169" s="204"/>
      <c r="P169" s="204"/>
      <c r="Q169" s="204"/>
      <c r="R169" s="204"/>
      <c r="S169" s="204"/>
      <c r="T169" s="205"/>
      <c r="AT169" s="200" t="s">
        <v>175</v>
      </c>
      <c r="AU169" s="200" t="s">
        <v>87</v>
      </c>
      <c r="AV169" s="198" t="s">
        <v>87</v>
      </c>
      <c r="AW169" s="198" t="s">
        <v>33</v>
      </c>
      <c r="AX169" s="198" t="s">
        <v>78</v>
      </c>
      <c r="AY169" s="200" t="s">
        <v>164</v>
      </c>
    </row>
    <row r="170" spans="1:65" s="206" customFormat="1" x14ac:dyDescent="0.2">
      <c r="B170" s="207"/>
      <c r="D170" s="185" t="s">
        <v>175</v>
      </c>
      <c r="E170" s="208" t="s">
        <v>1</v>
      </c>
      <c r="F170" s="209" t="s">
        <v>233</v>
      </c>
      <c r="H170" s="210">
        <v>487.30799999999999</v>
      </c>
      <c r="I170" s="230"/>
      <c r="L170" s="207"/>
      <c r="M170" s="211"/>
      <c r="N170" s="212"/>
      <c r="O170" s="212"/>
      <c r="P170" s="212"/>
      <c r="Q170" s="212"/>
      <c r="R170" s="212"/>
      <c r="S170" s="212"/>
      <c r="T170" s="213"/>
      <c r="AT170" s="208" t="s">
        <v>175</v>
      </c>
      <c r="AU170" s="208" t="s">
        <v>87</v>
      </c>
      <c r="AV170" s="206" t="s">
        <v>171</v>
      </c>
      <c r="AW170" s="206" t="s">
        <v>33</v>
      </c>
      <c r="AX170" s="206" t="s">
        <v>85</v>
      </c>
      <c r="AY170" s="208" t="s">
        <v>164</v>
      </c>
    </row>
    <row r="171" spans="1:65" s="97" customFormat="1" ht="44.25" customHeight="1" x14ac:dyDescent="0.2">
      <c r="A171" s="95"/>
      <c r="B171" s="94"/>
      <c r="C171" s="173" t="s">
        <v>234</v>
      </c>
      <c r="D171" s="173" t="s">
        <v>166</v>
      </c>
      <c r="E171" s="174" t="s">
        <v>235</v>
      </c>
      <c r="F171" s="175" t="s">
        <v>236</v>
      </c>
      <c r="G171" s="176" t="s">
        <v>215</v>
      </c>
      <c r="H171" s="177">
        <v>146.19200000000001</v>
      </c>
      <c r="I171" s="73"/>
      <c r="J171" s="178">
        <f>ROUND(I171*H171,2)</f>
        <v>0</v>
      </c>
      <c r="K171" s="175" t="s">
        <v>170</v>
      </c>
      <c r="L171" s="94"/>
      <c r="M171" s="179" t="s">
        <v>1</v>
      </c>
      <c r="N171" s="180" t="s">
        <v>43</v>
      </c>
      <c r="O171" s="181">
        <v>0.1</v>
      </c>
      <c r="P171" s="181">
        <f>O171*H171</f>
        <v>14.619200000000001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R171" s="183" t="s">
        <v>171</v>
      </c>
      <c r="AT171" s="183" t="s">
        <v>166</v>
      </c>
      <c r="AU171" s="183" t="s">
        <v>87</v>
      </c>
      <c r="AY171" s="87" t="s">
        <v>164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87" t="s">
        <v>85</v>
      </c>
      <c r="BK171" s="184">
        <f>ROUND(I171*H171,2)</f>
        <v>0</v>
      </c>
      <c r="BL171" s="87" t="s">
        <v>171</v>
      </c>
      <c r="BM171" s="183" t="s">
        <v>237</v>
      </c>
    </row>
    <row r="172" spans="1:65" s="97" customFormat="1" ht="19.5" x14ac:dyDescent="0.2">
      <c r="A172" s="95"/>
      <c r="B172" s="94"/>
      <c r="C172" s="95"/>
      <c r="D172" s="185" t="s">
        <v>173</v>
      </c>
      <c r="E172" s="95"/>
      <c r="F172" s="186" t="s">
        <v>238</v>
      </c>
      <c r="G172" s="95"/>
      <c r="H172" s="95"/>
      <c r="I172" s="227"/>
      <c r="J172" s="95"/>
      <c r="K172" s="95"/>
      <c r="L172" s="94"/>
      <c r="M172" s="187"/>
      <c r="N172" s="188"/>
      <c r="O172" s="189"/>
      <c r="P172" s="189"/>
      <c r="Q172" s="189"/>
      <c r="R172" s="189"/>
      <c r="S172" s="189"/>
      <c r="T172" s="190"/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T172" s="87" t="s">
        <v>173</v>
      </c>
      <c r="AU172" s="87" t="s">
        <v>87</v>
      </c>
    </row>
    <row r="173" spans="1:65" s="198" customFormat="1" x14ac:dyDescent="0.2">
      <c r="B173" s="199"/>
      <c r="D173" s="185" t="s">
        <v>175</v>
      </c>
      <c r="F173" s="201" t="s">
        <v>239</v>
      </c>
      <c r="H173" s="202">
        <v>146.19200000000001</v>
      </c>
      <c r="I173" s="229"/>
      <c r="L173" s="199"/>
      <c r="M173" s="203"/>
      <c r="N173" s="204"/>
      <c r="O173" s="204"/>
      <c r="P173" s="204"/>
      <c r="Q173" s="204"/>
      <c r="R173" s="204"/>
      <c r="S173" s="204"/>
      <c r="T173" s="205"/>
      <c r="AT173" s="200" t="s">
        <v>175</v>
      </c>
      <c r="AU173" s="200" t="s">
        <v>87</v>
      </c>
      <c r="AV173" s="198" t="s">
        <v>87</v>
      </c>
      <c r="AW173" s="198" t="s">
        <v>3</v>
      </c>
      <c r="AX173" s="198" t="s">
        <v>85</v>
      </c>
      <c r="AY173" s="200" t="s">
        <v>164</v>
      </c>
    </row>
    <row r="174" spans="1:65" s="97" customFormat="1" ht="33" customHeight="1" x14ac:dyDescent="0.2">
      <c r="A174" s="95"/>
      <c r="B174" s="94"/>
      <c r="C174" s="173" t="s">
        <v>240</v>
      </c>
      <c r="D174" s="173" t="s">
        <v>166</v>
      </c>
      <c r="E174" s="174" t="s">
        <v>241</v>
      </c>
      <c r="F174" s="175" t="s">
        <v>242</v>
      </c>
      <c r="G174" s="176" t="s">
        <v>169</v>
      </c>
      <c r="H174" s="177">
        <v>816.67</v>
      </c>
      <c r="I174" s="73"/>
      <c r="J174" s="178">
        <f>ROUND(I174*H174,2)</f>
        <v>0</v>
      </c>
      <c r="K174" s="175" t="s">
        <v>170</v>
      </c>
      <c r="L174" s="94"/>
      <c r="M174" s="179" t="s">
        <v>1</v>
      </c>
      <c r="N174" s="180" t="s">
        <v>43</v>
      </c>
      <c r="O174" s="181">
        <v>0.128</v>
      </c>
      <c r="P174" s="181">
        <f>O174*H174</f>
        <v>104.53376</v>
      </c>
      <c r="Q174" s="181">
        <v>6.3000000000000003E-4</v>
      </c>
      <c r="R174" s="181">
        <f>Q174*H174</f>
        <v>0.51450209999999996</v>
      </c>
      <c r="S174" s="181">
        <v>0</v>
      </c>
      <c r="T174" s="182">
        <f>S174*H174</f>
        <v>0</v>
      </c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R174" s="183" t="s">
        <v>171</v>
      </c>
      <c r="AT174" s="183" t="s">
        <v>166</v>
      </c>
      <c r="AU174" s="183" t="s">
        <v>87</v>
      </c>
      <c r="AY174" s="87" t="s">
        <v>164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87" t="s">
        <v>85</v>
      </c>
      <c r="BK174" s="184">
        <f>ROUND(I174*H174,2)</f>
        <v>0</v>
      </c>
      <c r="BL174" s="87" t="s">
        <v>171</v>
      </c>
      <c r="BM174" s="183" t="s">
        <v>243</v>
      </c>
    </row>
    <row r="175" spans="1:65" s="191" customFormat="1" x14ac:dyDescent="0.2">
      <c r="B175" s="192"/>
      <c r="D175" s="185" t="s">
        <v>175</v>
      </c>
      <c r="E175" s="193" t="s">
        <v>1</v>
      </c>
      <c r="F175" s="194" t="s">
        <v>228</v>
      </c>
      <c r="H175" s="193" t="s">
        <v>1</v>
      </c>
      <c r="I175" s="228"/>
      <c r="L175" s="192"/>
      <c r="M175" s="195"/>
      <c r="N175" s="196"/>
      <c r="O175" s="196"/>
      <c r="P175" s="196"/>
      <c r="Q175" s="196"/>
      <c r="R175" s="196"/>
      <c r="S175" s="196"/>
      <c r="T175" s="197"/>
      <c r="AT175" s="193" t="s">
        <v>175</v>
      </c>
      <c r="AU175" s="193" t="s">
        <v>87</v>
      </c>
      <c r="AV175" s="191" t="s">
        <v>85</v>
      </c>
      <c r="AW175" s="191" t="s">
        <v>33</v>
      </c>
      <c r="AX175" s="191" t="s">
        <v>78</v>
      </c>
      <c r="AY175" s="193" t="s">
        <v>164</v>
      </c>
    </row>
    <row r="176" spans="1:65" s="198" customFormat="1" x14ac:dyDescent="0.2">
      <c r="B176" s="199"/>
      <c r="D176" s="185" t="s">
        <v>175</v>
      </c>
      <c r="E176" s="200" t="s">
        <v>1</v>
      </c>
      <c r="F176" s="201" t="s">
        <v>244</v>
      </c>
      <c r="H176" s="202">
        <v>816.67</v>
      </c>
      <c r="I176" s="229"/>
      <c r="L176" s="199"/>
      <c r="M176" s="203"/>
      <c r="N176" s="204"/>
      <c r="O176" s="204"/>
      <c r="P176" s="204"/>
      <c r="Q176" s="204"/>
      <c r="R176" s="204"/>
      <c r="S176" s="204"/>
      <c r="T176" s="205"/>
      <c r="AT176" s="200" t="s">
        <v>175</v>
      </c>
      <c r="AU176" s="200" t="s">
        <v>87</v>
      </c>
      <c r="AV176" s="198" t="s">
        <v>87</v>
      </c>
      <c r="AW176" s="198" t="s">
        <v>33</v>
      </c>
      <c r="AX176" s="198" t="s">
        <v>85</v>
      </c>
      <c r="AY176" s="200" t="s">
        <v>164</v>
      </c>
    </row>
    <row r="177" spans="1:65" s="97" customFormat="1" ht="33" customHeight="1" x14ac:dyDescent="0.2">
      <c r="A177" s="95"/>
      <c r="B177" s="94"/>
      <c r="C177" s="173" t="s">
        <v>245</v>
      </c>
      <c r="D177" s="173" t="s">
        <v>166</v>
      </c>
      <c r="E177" s="174" t="s">
        <v>246</v>
      </c>
      <c r="F177" s="175" t="s">
        <v>247</v>
      </c>
      <c r="G177" s="176" t="s">
        <v>169</v>
      </c>
      <c r="H177" s="177">
        <v>816.67</v>
      </c>
      <c r="I177" s="73"/>
      <c r="J177" s="178">
        <f>ROUND(I177*H177,2)</f>
        <v>0</v>
      </c>
      <c r="K177" s="175" t="s">
        <v>170</v>
      </c>
      <c r="L177" s="94"/>
      <c r="M177" s="179" t="s">
        <v>1</v>
      </c>
      <c r="N177" s="180" t="s">
        <v>43</v>
      </c>
      <c r="O177" s="181">
        <v>0.124</v>
      </c>
      <c r="P177" s="181">
        <f>O177*H177</f>
        <v>101.26707999999999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R177" s="183" t="s">
        <v>171</v>
      </c>
      <c r="AT177" s="183" t="s">
        <v>166</v>
      </c>
      <c r="AU177" s="183" t="s">
        <v>87</v>
      </c>
      <c r="AY177" s="87" t="s">
        <v>164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87" t="s">
        <v>85</v>
      </c>
      <c r="BK177" s="184">
        <f>ROUND(I177*H177,2)</f>
        <v>0</v>
      </c>
      <c r="BL177" s="87" t="s">
        <v>171</v>
      </c>
      <c r="BM177" s="183" t="s">
        <v>248</v>
      </c>
    </row>
    <row r="178" spans="1:65" s="198" customFormat="1" x14ac:dyDescent="0.2">
      <c r="B178" s="199"/>
      <c r="D178" s="185" t="s">
        <v>175</v>
      </c>
      <c r="E178" s="200" t="s">
        <v>1</v>
      </c>
      <c r="F178" s="201" t="s">
        <v>249</v>
      </c>
      <c r="H178" s="202">
        <v>816.67</v>
      </c>
      <c r="I178" s="229"/>
      <c r="L178" s="199"/>
      <c r="M178" s="203"/>
      <c r="N178" s="204"/>
      <c r="O178" s="204"/>
      <c r="P178" s="204"/>
      <c r="Q178" s="204"/>
      <c r="R178" s="204"/>
      <c r="S178" s="204"/>
      <c r="T178" s="205"/>
      <c r="AT178" s="200" t="s">
        <v>175</v>
      </c>
      <c r="AU178" s="200" t="s">
        <v>87</v>
      </c>
      <c r="AV178" s="198" t="s">
        <v>87</v>
      </c>
      <c r="AW178" s="198" t="s">
        <v>33</v>
      </c>
      <c r="AX178" s="198" t="s">
        <v>85</v>
      </c>
      <c r="AY178" s="200" t="s">
        <v>164</v>
      </c>
    </row>
    <row r="179" spans="1:65" s="97" customFormat="1" ht="44.25" customHeight="1" x14ac:dyDescent="0.2">
      <c r="A179" s="95"/>
      <c r="B179" s="94"/>
      <c r="C179" s="173" t="s">
        <v>250</v>
      </c>
      <c r="D179" s="173" t="s">
        <v>166</v>
      </c>
      <c r="E179" s="174" t="s">
        <v>251</v>
      </c>
      <c r="F179" s="175" t="s">
        <v>252</v>
      </c>
      <c r="G179" s="176" t="s">
        <v>215</v>
      </c>
      <c r="H179" s="177">
        <v>292.38499999999999</v>
      </c>
      <c r="I179" s="73"/>
      <c r="J179" s="178">
        <f>ROUND(I179*H179,2)</f>
        <v>0</v>
      </c>
      <c r="K179" s="175" t="s">
        <v>170</v>
      </c>
      <c r="L179" s="94"/>
      <c r="M179" s="179" t="s">
        <v>1</v>
      </c>
      <c r="N179" s="180" t="s">
        <v>43</v>
      </c>
      <c r="O179" s="181">
        <v>0.626</v>
      </c>
      <c r="P179" s="181">
        <f>O179*H179</f>
        <v>183.03300999999999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R179" s="183" t="s">
        <v>171</v>
      </c>
      <c r="AT179" s="183" t="s">
        <v>166</v>
      </c>
      <c r="AU179" s="183" t="s">
        <v>87</v>
      </c>
      <c r="AY179" s="87" t="s">
        <v>164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87" t="s">
        <v>85</v>
      </c>
      <c r="BK179" s="184">
        <f>ROUND(I179*H179,2)</f>
        <v>0</v>
      </c>
      <c r="BL179" s="87" t="s">
        <v>171</v>
      </c>
      <c r="BM179" s="183" t="s">
        <v>253</v>
      </c>
    </row>
    <row r="180" spans="1:65" s="97" customFormat="1" ht="39" x14ac:dyDescent="0.2">
      <c r="A180" s="95"/>
      <c r="B180" s="94"/>
      <c r="C180" s="95"/>
      <c r="D180" s="185" t="s">
        <v>173</v>
      </c>
      <c r="E180" s="95"/>
      <c r="F180" s="186" t="s">
        <v>254</v>
      </c>
      <c r="G180" s="95"/>
      <c r="H180" s="95"/>
      <c r="I180" s="227"/>
      <c r="J180" s="95"/>
      <c r="K180" s="95"/>
      <c r="L180" s="94"/>
      <c r="M180" s="187"/>
      <c r="N180" s="188"/>
      <c r="O180" s="189"/>
      <c r="P180" s="189"/>
      <c r="Q180" s="189"/>
      <c r="R180" s="189"/>
      <c r="S180" s="189"/>
      <c r="T180" s="190"/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T180" s="87" t="s">
        <v>173</v>
      </c>
      <c r="AU180" s="87" t="s">
        <v>87</v>
      </c>
    </row>
    <row r="181" spans="1:65" s="191" customFormat="1" x14ac:dyDescent="0.2">
      <c r="B181" s="192"/>
      <c r="D181" s="185" t="s">
        <v>175</v>
      </c>
      <c r="E181" s="193" t="s">
        <v>1</v>
      </c>
      <c r="F181" s="194" t="s">
        <v>255</v>
      </c>
      <c r="H181" s="193" t="s">
        <v>1</v>
      </c>
      <c r="I181" s="228"/>
      <c r="L181" s="192"/>
      <c r="M181" s="195"/>
      <c r="N181" s="196"/>
      <c r="O181" s="196"/>
      <c r="P181" s="196"/>
      <c r="Q181" s="196"/>
      <c r="R181" s="196"/>
      <c r="S181" s="196"/>
      <c r="T181" s="197"/>
      <c r="AT181" s="193" t="s">
        <v>175</v>
      </c>
      <c r="AU181" s="193" t="s">
        <v>87</v>
      </c>
      <c r="AV181" s="191" t="s">
        <v>85</v>
      </c>
      <c r="AW181" s="191" t="s">
        <v>33</v>
      </c>
      <c r="AX181" s="191" t="s">
        <v>78</v>
      </c>
      <c r="AY181" s="193" t="s">
        <v>164</v>
      </c>
    </row>
    <row r="182" spans="1:65" s="198" customFormat="1" x14ac:dyDescent="0.2">
      <c r="B182" s="199"/>
      <c r="D182" s="185" t="s">
        <v>175</v>
      </c>
      <c r="E182" s="200" t="s">
        <v>1</v>
      </c>
      <c r="F182" s="201" t="s">
        <v>256</v>
      </c>
      <c r="H182" s="202">
        <v>292.38499999999999</v>
      </c>
      <c r="I182" s="229"/>
      <c r="L182" s="199"/>
      <c r="M182" s="203"/>
      <c r="N182" s="204"/>
      <c r="O182" s="204"/>
      <c r="P182" s="204"/>
      <c r="Q182" s="204"/>
      <c r="R182" s="204"/>
      <c r="S182" s="204"/>
      <c r="T182" s="205"/>
      <c r="AT182" s="200" t="s">
        <v>175</v>
      </c>
      <c r="AU182" s="200" t="s">
        <v>87</v>
      </c>
      <c r="AV182" s="198" t="s">
        <v>87</v>
      </c>
      <c r="AW182" s="198" t="s">
        <v>33</v>
      </c>
      <c r="AX182" s="198" t="s">
        <v>85</v>
      </c>
      <c r="AY182" s="200" t="s">
        <v>164</v>
      </c>
    </row>
    <row r="183" spans="1:65" s="97" customFormat="1" ht="16.5" customHeight="1" x14ac:dyDescent="0.2">
      <c r="A183" s="95"/>
      <c r="B183" s="94"/>
      <c r="C183" s="173" t="s">
        <v>8</v>
      </c>
      <c r="D183" s="173" t="s">
        <v>166</v>
      </c>
      <c r="E183" s="174" t="s">
        <v>257</v>
      </c>
      <c r="F183" s="175" t="s">
        <v>258</v>
      </c>
      <c r="G183" s="176" t="s">
        <v>215</v>
      </c>
      <c r="H183" s="177">
        <v>44.691000000000003</v>
      </c>
      <c r="I183" s="73"/>
      <c r="J183" s="178">
        <f>ROUND(I183*H183,2)</f>
        <v>0</v>
      </c>
      <c r="K183" s="175" t="s">
        <v>1</v>
      </c>
      <c r="L183" s="94"/>
      <c r="M183" s="179" t="s">
        <v>1</v>
      </c>
      <c r="N183" s="180" t="s">
        <v>43</v>
      </c>
      <c r="O183" s="181">
        <v>0.10100000000000001</v>
      </c>
      <c r="P183" s="181">
        <f>O183*H183</f>
        <v>4.5137910000000003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R183" s="183" t="s">
        <v>171</v>
      </c>
      <c r="AT183" s="183" t="s">
        <v>166</v>
      </c>
      <c r="AU183" s="183" t="s">
        <v>87</v>
      </c>
      <c r="AY183" s="87" t="s">
        <v>164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87" t="s">
        <v>85</v>
      </c>
      <c r="BK183" s="184">
        <f>ROUND(I183*H183,2)</f>
        <v>0</v>
      </c>
      <c r="BL183" s="87" t="s">
        <v>171</v>
      </c>
      <c r="BM183" s="183" t="s">
        <v>259</v>
      </c>
    </row>
    <row r="184" spans="1:65" s="191" customFormat="1" x14ac:dyDescent="0.2">
      <c r="B184" s="192"/>
      <c r="D184" s="185" t="s">
        <v>175</v>
      </c>
      <c r="E184" s="193" t="s">
        <v>1</v>
      </c>
      <c r="F184" s="194" t="s">
        <v>260</v>
      </c>
      <c r="H184" s="193" t="s">
        <v>1</v>
      </c>
      <c r="I184" s="228"/>
      <c r="L184" s="192"/>
      <c r="M184" s="195"/>
      <c r="N184" s="196"/>
      <c r="O184" s="196"/>
      <c r="P184" s="196"/>
      <c r="Q184" s="196"/>
      <c r="R184" s="196"/>
      <c r="S184" s="196"/>
      <c r="T184" s="197"/>
      <c r="AT184" s="193" t="s">
        <v>175</v>
      </c>
      <c r="AU184" s="193" t="s">
        <v>87</v>
      </c>
      <c r="AV184" s="191" t="s">
        <v>85</v>
      </c>
      <c r="AW184" s="191" t="s">
        <v>33</v>
      </c>
      <c r="AX184" s="191" t="s">
        <v>78</v>
      </c>
      <c r="AY184" s="193" t="s">
        <v>164</v>
      </c>
    </row>
    <row r="185" spans="1:65" s="191" customFormat="1" x14ac:dyDescent="0.2">
      <c r="B185" s="192"/>
      <c r="D185" s="185" t="s">
        <v>175</v>
      </c>
      <c r="E185" s="193" t="s">
        <v>1</v>
      </c>
      <c r="F185" s="194" t="s">
        <v>261</v>
      </c>
      <c r="H185" s="193" t="s">
        <v>1</v>
      </c>
      <c r="I185" s="228"/>
      <c r="L185" s="192"/>
      <c r="M185" s="195"/>
      <c r="N185" s="196"/>
      <c r="O185" s="196"/>
      <c r="P185" s="196"/>
      <c r="Q185" s="196"/>
      <c r="R185" s="196"/>
      <c r="S185" s="196"/>
      <c r="T185" s="197"/>
      <c r="AT185" s="193" t="s">
        <v>175</v>
      </c>
      <c r="AU185" s="193" t="s">
        <v>87</v>
      </c>
      <c r="AV185" s="191" t="s">
        <v>85</v>
      </c>
      <c r="AW185" s="191" t="s">
        <v>33</v>
      </c>
      <c r="AX185" s="191" t="s">
        <v>78</v>
      </c>
      <c r="AY185" s="193" t="s">
        <v>164</v>
      </c>
    </row>
    <row r="186" spans="1:65" s="198" customFormat="1" ht="22.5" x14ac:dyDescent="0.2">
      <c r="B186" s="199"/>
      <c r="D186" s="185" t="s">
        <v>175</v>
      </c>
      <c r="E186" s="200" t="s">
        <v>1</v>
      </c>
      <c r="F186" s="201" t="s">
        <v>262</v>
      </c>
      <c r="H186" s="202">
        <v>44.691000000000003</v>
      </c>
      <c r="I186" s="229"/>
      <c r="L186" s="199"/>
      <c r="M186" s="203"/>
      <c r="N186" s="204"/>
      <c r="O186" s="204"/>
      <c r="P186" s="204"/>
      <c r="Q186" s="204"/>
      <c r="R186" s="204"/>
      <c r="S186" s="204"/>
      <c r="T186" s="205"/>
      <c r="AT186" s="200" t="s">
        <v>175</v>
      </c>
      <c r="AU186" s="200" t="s">
        <v>87</v>
      </c>
      <c r="AV186" s="198" t="s">
        <v>87</v>
      </c>
      <c r="AW186" s="198" t="s">
        <v>33</v>
      </c>
      <c r="AX186" s="198" t="s">
        <v>78</v>
      </c>
      <c r="AY186" s="200" t="s">
        <v>164</v>
      </c>
    </row>
    <row r="187" spans="1:65" s="206" customFormat="1" x14ac:dyDescent="0.2">
      <c r="B187" s="207"/>
      <c r="D187" s="185" t="s">
        <v>175</v>
      </c>
      <c r="E187" s="208" t="s">
        <v>1</v>
      </c>
      <c r="F187" s="209" t="s">
        <v>233</v>
      </c>
      <c r="H187" s="210">
        <v>44.691000000000003</v>
      </c>
      <c r="I187" s="230"/>
      <c r="L187" s="207"/>
      <c r="M187" s="211"/>
      <c r="N187" s="212"/>
      <c r="O187" s="212"/>
      <c r="P187" s="212"/>
      <c r="Q187" s="212"/>
      <c r="R187" s="212"/>
      <c r="S187" s="212"/>
      <c r="T187" s="213"/>
      <c r="AT187" s="208" t="s">
        <v>175</v>
      </c>
      <c r="AU187" s="208" t="s">
        <v>87</v>
      </c>
      <c r="AV187" s="206" t="s">
        <v>171</v>
      </c>
      <c r="AW187" s="206" t="s">
        <v>33</v>
      </c>
      <c r="AX187" s="206" t="s">
        <v>85</v>
      </c>
      <c r="AY187" s="208" t="s">
        <v>164</v>
      </c>
    </row>
    <row r="188" spans="1:65" s="97" customFormat="1" ht="21.75" customHeight="1" x14ac:dyDescent="0.2">
      <c r="A188" s="95"/>
      <c r="B188" s="94"/>
      <c r="C188" s="173" t="s">
        <v>263</v>
      </c>
      <c r="D188" s="173" t="s">
        <v>166</v>
      </c>
      <c r="E188" s="174" t="s">
        <v>264</v>
      </c>
      <c r="F188" s="175" t="s">
        <v>265</v>
      </c>
      <c r="G188" s="176" t="s">
        <v>215</v>
      </c>
      <c r="H188" s="177">
        <v>487.30799999999999</v>
      </c>
      <c r="I188" s="73"/>
      <c r="J188" s="178">
        <f>ROUND(I188*H188,2)</f>
        <v>0</v>
      </c>
      <c r="K188" s="175" t="s">
        <v>1</v>
      </c>
      <c r="L188" s="94"/>
      <c r="M188" s="179" t="s">
        <v>1</v>
      </c>
      <c r="N188" s="180" t="s">
        <v>43</v>
      </c>
      <c r="O188" s="181">
        <v>8.3000000000000004E-2</v>
      </c>
      <c r="P188" s="181">
        <f>O188*H188</f>
        <v>40.446564000000002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R188" s="183" t="s">
        <v>171</v>
      </c>
      <c r="AT188" s="183" t="s">
        <v>166</v>
      </c>
      <c r="AU188" s="183" t="s">
        <v>87</v>
      </c>
      <c r="AY188" s="87" t="s">
        <v>164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87" t="s">
        <v>85</v>
      </c>
      <c r="BK188" s="184">
        <f>ROUND(I188*H188,2)</f>
        <v>0</v>
      </c>
      <c r="BL188" s="87" t="s">
        <v>171</v>
      </c>
      <c r="BM188" s="183" t="s">
        <v>266</v>
      </c>
    </row>
    <row r="189" spans="1:65" s="191" customFormat="1" x14ac:dyDescent="0.2">
      <c r="B189" s="192"/>
      <c r="D189" s="185" t="s">
        <v>175</v>
      </c>
      <c r="E189" s="193" t="s">
        <v>1</v>
      </c>
      <c r="F189" s="194" t="s">
        <v>267</v>
      </c>
      <c r="H189" s="193" t="s">
        <v>1</v>
      </c>
      <c r="I189" s="228"/>
      <c r="L189" s="192"/>
      <c r="M189" s="195"/>
      <c r="N189" s="196"/>
      <c r="O189" s="196"/>
      <c r="P189" s="196"/>
      <c r="Q189" s="196"/>
      <c r="R189" s="196"/>
      <c r="S189" s="196"/>
      <c r="T189" s="197"/>
      <c r="AT189" s="193" t="s">
        <v>175</v>
      </c>
      <c r="AU189" s="193" t="s">
        <v>87</v>
      </c>
      <c r="AV189" s="191" t="s">
        <v>85</v>
      </c>
      <c r="AW189" s="191" t="s">
        <v>33</v>
      </c>
      <c r="AX189" s="191" t="s">
        <v>78</v>
      </c>
      <c r="AY189" s="193" t="s">
        <v>164</v>
      </c>
    </row>
    <row r="190" spans="1:65" s="191" customFormat="1" x14ac:dyDescent="0.2">
      <c r="B190" s="192"/>
      <c r="D190" s="185" t="s">
        <v>175</v>
      </c>
      <c r="E190" s="193" t="s">
        <v>1</v>
      </c>
      <c r="F190" s="194" t="s">
        <v>268</v>
      </c>
      <c r="H190" s="193" t="s">
        <v>1</v>
      </c>
      <c r="I190" s="228"/>
      <c r="L190" s="192"/>
      <c r="M190" s="195"/>
      <c r="N190" s="196"/>
      <c r="O190" s="196"/>
      <c r="P190" s="196"/>
      <c r="Q190" s="196"/>
      <c r="R190" s="196"/>
      <c r="S190" s="196"/>
      <c r="T190" s="197"/>
      <c r="AT190" s="193" t="s">
        <v>175</v>
      </c>
      <c r="AU190" s="193" t="s">
        <v>87</v>
      </c>
      <c r="AV190" s="191" t="s">
        <v>85</v>
      </c>
      <c r="AW190" s="191" t="s">
        <v>33</v>
      </c>
      <c r="AX190" s="191" t="s">
        <v>78</v>
      </c>
      <c r="AY190" s="193" t="s">
        <v>164</v>
      </c>
    </row>
    <row r="191" spans="1:65" s="191" customFormat="1" x14ac:dyDescent="0.2">
      <c r="B191" s="192"/>
      <c r="D191" s="185" t="s">
        <v>175</v>
      </c>
      <c r="E191" s="193" t="s">
        <v>1</v>
      </c>
      <c r="F191" s="194" t="s">
        <v>269</v>
      </c>
      <c r="H191" s="193" t="s">
        <v>1</v>
      </c>
      <c r="I191" s="228"/>
      <c r="L191" s="192"/>
      <c r="M191" s="195"/>
      <c r="N191" s="196"/>
      <c r="O191" s="196"/>
      <c r="P191" s="196"/>
      <c r="Q191" s="196"/>
      <c r="R191" s="196"/>
      <c r="S191" s="196"/>
      <c r="T191" s="197"/>
      <c r="AT191" s="193" t="s">
        <v>175</v>
      </c>
      <c r="AU191" s="193" t="s">
        <v>87</v>
      </c>
      <c r="AV191" s="191" t="s">
        <v>85</v>
      </c>
      <c r="AW191" s="191" t="s">
        <v>33</v>
      </c>
      <c r="AX191" s="191" t="s">
        <v>78</v>
      </c>
      <c r="AY191" s="193" t="s">
        <v>164</v>
      </c>
    </row>
    <row r="192" spans="1:65" s="198" customFormat="1" x14ac:dyDescent="0.2">
      <c r="B192" s="199"/>
      <c r="D192" s="185" t="s">
        <v>175</v>
      </c>
      <c r="E192" s="200" t="s">
        <v>1</v>
      </c>
      <c r="F192" s="201" t="s">
        <v>270</v>
      </c>
      <c r="H192" s="202">
        <v>487.30799999999999</v>
      </c>
      <c r="I192" s="229"/>
      <c r="L192" s="199"/>
      <c r="M192" s="203"/>
      <c r="N192" s="204"/>
      <c r="O192" s="204"/>
      <c r="P192" s="204"/>
      <c r="Q192" s="204"/>
      <c r="R192" s="204"/>
      <c r="S192" s="204"/>
      <c r="T192" s="205"/>
      <c r="AT192" s="200" t="s">
        <v>175</v>
      </c>
      <c r="AU192" s="200" t="s">
        <v>87</v>
      </c>
      <c r="AV192" s="198" t="s">
        <v>87</v>
      </c>
      <c r="AW192" s="198" t="s">
        <v>33</v>
      </c>
      <c r="AX192" s="198" t="s">
        <v>85</v>
      </c>
      <c r="AY192" s="200" t="s">
        <v>164</v>
      </c>
    </row>
    <row r="193" spans="1:65" s="97" customFormat="1" ht="33" customHeight="1" x14ac:dyDescent="0.2">
      <c r="A193" s="95"/>
      <c r="B193" s="94"/>
      <c r="C193" s="173" t="s">
        <v>271</v>
      </c>
      <c r="D193" s="173" t="s">
        <v>166</v>
      </c>
      <c r="E193" s="174" t="s">
        <v>272</v>
      </c>
      <c r="F193" s="175" t="s">
        <v>273</v>
      </c>
      <c r="G193" s="176" t="s">
        <v>215</v>
      </c>
      <c r="H193" s="177">
        <v>399.5</v>
      </c>
      <c r="I193" s="73"/>
      <c r="J193" s="178">
        <f>ROUND(I193*H193,2)</f>
        <v>0</v>
      </c>
      <c r="K193" s="175" t="s">
        <v>170</v>
      </c>
      <c r="L193" s="94"/>
      <c r="M193" s="179" t="s">
        <v>1</v>
      </c>
      <c r="N193" s="180" t="s">
        <v>43</v>
      </c>
      <c r="O193" s="181">
        <v>0.115</v>
      </c>
      <c r="P193" s="181">
        <f>O193*H193</f>
        <v>45.942500000000003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95"/>
      <c r="V193" s="95"/>
      <c r="W193" s="95"/>
      <c r="X193" s="95"/>
      <c r="Y193" s="95"/>
      <c r="Z193" s="95"/>
      <c r="AA193" s="95"/>
      <c r="AB193" s="95"/>
      <c r="AC193" s="95"/>
      <c r="AD193" s="95"/>
      <c r="AE193" s="95"/>
      <c r="AR193" s="183" t="s">
        <v>171</v>
      </c>
      <c r="AT193" s="183" t="s">
        <v>166</v>
      </c>
      <c r="AU193" s="183" t="s">
        <v>87</v>
      </c>
      <c r="AY193" s="87" t="s">
        <v>164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87" t="s">
        <v>85</v>
      </c>
      <c r="BK193" s="184">
        <f>ROUND(I193*H193,2)</f>
        <v>0</v>
      </c>
      <c r="BL193" s="87" t="s">
        <v>171</v>
      </c>
      <c r="BM193" s="183" t="s">
        <v>274</v>
      </c>
    </row>
    <row r="194" spans="1:65" s="191" customFormat="1" x14ac:dyDescent="0.2">
      <c r="B194" s="192"/>
      <c r="D194" s="185" t="s">
        <v>175</v>
      </c>
      <c r="E194" s="193" t="s">
        <v>1</v>
      </c>
      <c r="F194" s="194" t="s">
        <v>275</v>
      </c>
      <c r="H194" s="193" t="s">
        <v>1</v>
      </c>
      <c r="I194" s="228"/>
      <c r="L194" s="192"/>
      <c r="M194" s="195"/>
      <c r="N194" s="196"/>
      <c r="O194" s="196"/>
      <c r="P194" s="196"/>
      <c r="Q194" s="196"/>
      <c r="R194" s="196"/>
      <c r="S194" s="196"/>
      <c r="T194" s="197"/>
      <c r="AT194" s="193" t="s">
        <v>175</v>
      </c>
      <c r="AU194" s="193" t="s">
        <v>87</v>
      </c>
      <c r="AV194" s="191" t="s">
        <v>85</v>
      </c>
      <c r="AW194" s="191" t="s">
        <v>33</v>
      </c>
      <c r="AX194" s="191" t="s">
        <v>78</v>
      </c>
      <c r="AY194" s="193" t="s">
        <v>164</v>
      </c>
    </row>
    <row r="195" spans="1:65" s="191" customFormat="1" x14ac:dyDescent="0.2">
      <c r="B195" s="192"/>
      <c r="D195" s="185" t="s">
        <v>175</v>
      </c>
      <c r="E195" s="193" t="s">
        <v>1</v>
      </c>
      <c r="F195" s="194" t="s">
        <v>228</v>
      </c>
      <c r="H195" s="193" t="s">
        <v>1</v>
      </c>
      <c r="I195" s="228"/>
      <c r="L195" s="192"/>
      <c r="M195" s="195"/>
      <c r="N195" s="196"/>
      <c r="O195" s="196"/>
      <c r="P195" s="196"/>
      <c r="Q195" s="196"/>
      <c r="R195" s="196"/>
      <c r="S195" s="196"/>
      <c r="T195" s="197"/>
      <c r="AT195" s="193" t="s">
        <v>175</v>
      </c>
      <c r="AU195" s="193" t="s">
        <v>87</v>
      </c>
      <c r="AV195" s="191" t="s">
        <v>85</v>
      </c>
      <c r="AW195" s="191" t="s">
        <v>33</v>
      </c>
      <c r="AX195" s="191" t="s">
        <v>78</v>
      </c>
      <c r="AY195" s="193" t="s">
        <v>164</v>
      </c>
    </row>
    <row r="196" spans="1:65" s="198" customFormat="1" ht="22.5" x14ac:dyDescent="0.2">
      <c r="B196" s="199"/>
      <c r="D196" s="185" t="s">
        <v>175</v>
      </c>
      <c r="E196" s="200" t="s">
        <v>1</v>
      </c>
      <c r="F196" s="201" t="s">
        <v>276</v>
      </c>
      <c r="H196" s="202">
        <v>399.5</v>
      </c>
      <c r="I196" s="229"/>
      <c r="L196" s="199"/>
      <c r="M196" s="203"/>
      <c r="N196" s="204"/>
      <c r="O196" s="204"/>
      <c r="P196" s="204"/>
      <c r="Q196" s="204"/>
      <c r="R196" s="204"/>
      <c r="S196" s="204"/>
      <c r="T196" s="205"/>
      <c r="AT196" s="200" t="s">
        <v>175</v>
      </c>
      <c r="AU196" s="200" t="s">
        <v>87</v>
      </c>
      <c r="AV196" s="198" t="s">
        <v>87</v>
      </c>
      <c r="AW196" s="198" t="s">
        <v>33</v>
      </c>
      <c r="AX196" s="198" t="s">
        <v>78</v>
      </c>
      <c r="AY196" s="200" t="s">
        <v>164</v>
      </c>
    </row>
    <row r="197" spans="1:65" s="206" customFormat="1" x14ac:dyDescent="0.2">
      <c r="B197" s="207"/>
      <c r="D197" s="185" t="s">
        <v>175</v>
      </c>
      <c r="E197" s="208" t="s">
        <v>1</v>
      </c>
      <c r="F197" s="209" t="s">
        <v>233</v>
      </c>
      <c r="H197" s="210">
        <v>399.5</v>
      </c>
      <c r="I197" s="230"/>
      <c r="L197" s="207"/>
      <c r="M197" s="211"/>
      <c r="N197" s="212"/>
      <c r="O197" s="212"/>
      <c r="P197" s="212"/>
      <c r="Q197" s="212"/>
      <c r="R197" s="212"/>
      <c r="S197" s="212"/>
      <c r="T197" s="213"/>
      <c r="AT197" s="208" t="s">
        <v>175</v>
      </c>
      <c r="AU197" s="208" t="s">
        <v>87</v>
      </c>
      <c r="AV197" s="206" t="s">
        <v>171</v>
      </c>
      <c r="AW197" s="206" t="s">
        <v>33</v>
      </c>
      <c r="AX197" s="206" t="s">
        <v>85</v>
      </c>
      <c r="AY197" s="208" t="s">
        <v>164</v>
      </c>
    </row>
    <row r="198" spans="1:65" s="97" customFormat="1" ht="33" customHeight="1" x14ac:dyDescent="0.2">
      <c r="A198" s="95"/>
      <c r="B198" s="94"/>
      <c r="C198" s="214" t="s">
        <v>277</v>
      </c>
      <c r="D198" s="214" t="s">
        <v>278</v>
      </c>
      <c r="E198" s="215" t="s">
        <v>279</v>
      </c>
      <c r="F198" s="216" t="s">
        <v>280</v>
      </c>
      <c r="G198" s="217" t="s">
        <v>281</v>
      </c>
      <c r="H198" s="218">
        <v>799</v>
      </c>
      <c r="I198" s="74"/>
      <c r="J198" s="219">
        <f>ROUND(I198*H198,2)</f>
        <v>0</v>
      </c>
      <c r="K198" s="216" t="s">
        <v>1</v>
      </c>
      <c r="L198" s="220"/>
      <c r="M198" s="221" t="s">
        <v>1</v>
      </c>
      <c r="N198" s="222" t="s">
        <v>43</v>
      </c>
      <c r="O198" s="181">
        <v>0</v>
      </c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95"/>
      <c r="V198" s="95"/>
      <c r="W198" s="95"/>
      <c r="X198" s="95"/>
      <c r="Y198" s="95"/>
      <c r="Z198" s="95"/>
      <c r="AA198" s="95"/>
      <c r="AB198" s="95"/>
      <c r="AC198" s="95"/>
      <c r="AD198" s="95"/>
      <c r="AE198" s="95"/>
      <c r="AR198" s="183" t="s">
        <v>212</v>
      </c>
      <c r="AT198" s="183" t="s">
        <v>278</v>
      </c>
      <c r="AU198" s="183" t="s">
        <v>87</v>
      </c>
      <c r="AY198" s="87" t="s">
        <v>164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87" t="s">
        <v>85</v>
      </c>
      <c r="BK198" s="184">
        <f>ROUND(I198*H198,2)</f>
        <v>0</v>
      </c>
      <c r="BL198" s="87" t="s">
        <v>171</v>
      </c>
      <c r="BM198" s="183" t="s">
        <v>282</v>
      </c>
    </row>
    <row r="199" spans="1:65" s="97" customFormat="1" ht="19.5" x14ac:dyDescent="0.2">
      <c r="A199" s="95"/>
      <c r="B199" s="94"/>
      <c r="C199" s="95"/>
      <c r="D199" s="185" t="s">
        <v>173</v>
      </c>
      <c r="E199" s="95"/>
      <c r="F199" s="186" t="s">
        <v>283</v>
      </c>
      <c r="G199" s="95"/>
      <c r="H199" s="95"/>
      <c r="I199" s="227"/>
      <c r="J199" s="95"/>
      <c r="K199" s="95"/>
      <c r="L199" s="94"/>
      <c r="M199" s="187"/>
      <c r="N199" s="188"/>
      <c r="O199" s="189"/>
      <c r="P199" s="189"/>
      <c r="Q199" s="189"/>
      <c r="R199" s="189"/>
      <c r="S199" s="189"/>
      <c r="T199" s="190"/>
      <c r="U199" s="95"/>
      <c r="V199" s="95"/>
      <c r="W199" s="95"/>
      <c r="X199" s="95"/>
      <c r="Y199" s="95"/>
      <c r="Z199" s="95"/>
      <c r="AA199" s="95"/>
      <c r="AB199" s="95"/>
      <c r="AC199" s="95"/>
      <c r="AD199" s="95"/>
      <c r="AE199" s="95"/>
      <c r="AT199" s="87" t="s">
        <v>173</v>
      </c>
      <c r="AU199" s="87" t="s">
        <v>87</v>
      </c>
    </row>
    <row r="200" spans="1:65" s="198" customFormat="1" x14ac:dyDescent="0.2">
      <c r="B200" s="199"/>
      <c r="D200" s="185" t="s">
        <v>175</v>
      </c>
      <c r="E200" s="200" t="s">
        <v>1</v>
      </c>
      <c r="F200" s="201" t="s">
        <v>284</v>
      </c>
      <c r="H200" s="202">
        <v>799</v>
      </c>
      <c r="I200" s="229"/>
      <c r="L200" s="199"/>
      <c r="M200" s="203"/>
      <c r="N200" s="204"/>
      <c r="O200" s="204"/>
      <c r="P200" s="204"/>
      <c r="Q200" s="204"/>
      <c r="R200" s="204"/>
      <c r="S200" s="204"/>
      <c r="T200" s="205"/>
      <c r="AT200" s="200" t="s">
        <v>175</v>
      </c>
      <c r="AU200" s="200" t="s">
        <v>87</v>
      </c>
      <c r="AV200" s="198" t="s">
        <v>87</v>
      </c>
      <c r="AW200" s="198" t="s">
        <v>33</v>
      </c>
      <c r="AX200" s="198" t="s">
        <v>85</v>
      </c>
      <c r="AY200" s="200" t="s">
        <v>164</v>
      </c>
    </row>
    <row r="201" spans="1:65" s="97" customFormat="1" ht="55.5" customHeight="1" x14ac:dyDescent="0.2">
      <c r="A201" s="95"/>
      <c r="B201" s="94"/>
      <c r="C201" s="173" t="s">
        <v>285</v>
      </c>
      <c r="D201" s="173" t="s">
        <v>166</v>
      </c>
      <c r="E201" s="174" t="s">
        <v>286</v>
      </c>
      <c r="F201" s="175" t="s">
        <v>287</v>
      </c>
      <c r="G201" s="176" t="s">
        <v>215</v>
      </c>
      <c r="H201" s="177">
        <v>57.539000000000001</v>
      </c>
      <c r="I201" s="73"/>
      <c r="J201" s="178">
        <f>ROUND(I201*H201,2)</f>
        <v>0</v>
      </c>
      <c r="K201" s="175" t="s">
        <v>170</v>
      </c>
      <c r="L201" s="94"/>
      <c r="M201" s="179" t="s">
        <v>1</v>
      </c>
      <c r="N201" s="180" t="s">
        <v>43</v>
      </c>
      <c r="O201" s="181">
        <v>0.28599999999999998</v>
      </c>
      <c r="P201" s="181">
        <f>O201*H201</f>
        <v>16.456153999999998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95"/>
      <c r="V201" s="95"/>
      <c r="W201" s="95"/>
      <c r="X201" s="95"/>
      <c r="Y201" s="95"/>
      <c r="Z201" s="95"/>
      <c r="AA201" s="95"/>
      <c r="AB201" s="95"/>
      <c r="AC201" s="95"/>
      <c r="AD201" s="95"/>
      <c r="AE201" s="95"/>
      <c r="AR201" s="183" t="s">
        <v>171</v>
      </c>
      <c r="AT201" s="183" t="s">
        <v>166</v>
      </c>
      <c r="AU201" s="183" t="s">
        <v>87</v>
      </c>
      <c r="AY201" s="87" t="s">
        <v>164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87" t="s">
        <v>85</v>
      </c>
      <c r="BK201" s="184">
        <f>ROUND(I201*H201,2)</f>
        <v>0</v>
      </c>
      <c r="BL201" s="87" t="s">
        <v>171</v>
      </c>
      <c r="BM201" s="183" t="s">
        <v>288</v>
      </c>
    </row>
    <row r="202" spans="1:65" s="191" customFormat="1" x14ac:dyDescent="0.2">
      <c r="B202" s="192"/>
      <c r="D202" s="185" t="s">
        <v>175</v>
      </c>
      <c r="E202" s="193" t="s">
        <v>1</v>
      </c>
      <c r="F202" s="194" t="s">
        <v>275</v>
      </c>
      <c r="H202" s="193" t="s">
        <v>1</v>
      </c>
      <c r="I202" s="228"/>
      <c r="L202" s="192"/>
      <c r="M202" s="195"/>
      <c r="N202" s="196"/>
      <c r="O202" s="196"/>
      <c r="P202" s="196"/>
      <c r="Q202" s="196"/>
      <c r="R202" s="196"/>
      <c r="S202" s="196"/>
      <c r="T202" s="197"/>
      <c r="AT202" s="193" t="s">
        <v>175</v>
      </c>
      <c r="AU202" s="193" t="s">
        <v>87</v>
      </c>
      <c r="AV202" s="191" t="s">
        <v>85</v>
      </c>
      <c r="AW202" s="191" t="s">
        <v>33</v>
      </c>
      <c r="AX202" s="191" t="s">
        <v>78</v>
      </c>
      <c r="AY202" s="193" t="s">
        <v>164</v>
      </c>
    </row>
    <row r="203" spans="1:65" s="191" customFormat="1" x14ac:dyDescent="0.2">
      <c r="B203" s="192"/>
      <c r="D203" s="185" t="s">
        <v>175</v>
      </c>
      <c r="E203" s="193" t="s">
        <v>1</v>
      </c>
      <c r="F203" s="194" t="s">
        <v>228</v>
      </c>
      <c r="H203" s="193" t="s">
        <v>1</v>
      </c>
      <c r="I203" s="228"/>
      <c r="L203" s="192"/>
      <c r="M203" s="195"/>
      <c r="N203" s="196"/>
      <c r="O203" s="196"/>
      <c r="P203" s="196"/>
      <c r="Q203" s="196"/>
      <c r="R203" s="196"/>
      <c r="S203" s="196"/>
      <c r="T203" s="197"/>
      <c r="AT203" s="193" t="s">
        <v>175</v>
      </c>
      <c r="AU203" s="193" t="s">
        <v>87</v>
      </c>
      <c r="AV203" s="191" t="s">
        <v>85</v>
      </c>
      <c r="AW203" s="191" t="s">
        <v>33</v>
      </c>
      <c r="AX203" s="191" t="s">
        <v>78</v>
      </c>
      <c r="AY203" s="193" t="s">
        <v>164</v>
      </c>
    </row>
    <row r="204" spans="1:65" s="198" customFormat="1" x14ac:dyDescent="0.2">
      <c r="B204" s="199"/>
      <c r="D204" s="185" t="s">
        <v>175</v>
      </c>
      <c r="E204" s="200" t="s">
        <v>1</v>
      </c>
      <c r="F204" s="201" t="s">
        <v>289</v>
      </c>
      <c r="H204" s="202">
        <v>63.1</v>
      </c>
      <c r="I204" s="229"/>
      <c r="L204" s="199"/>
      <c r="M204" s="203"/>
      <c r="N204" s="204"/>
      <c r="O204" s="204"/>
      <c r="P204" s="204"/>
      <c r="Q204" s="204"/>
      <c r="R204" s="204"/>
      <c r="S204" s="204"/>
      <c r="T204" s="205"/>
      <c r="AT204" s="200" t="s">
        <v>175</v>
      </c>
      <c r="AU204" s="200" t="s">
        <v>87</v>
      </c>
      <c r="AV204" s="198" t="s">
        <v>87</v>
      </c>
      <c r="AW204" s="198" t="s">
        <v>33</v>
      </c>
      <c r="AX204" s="198" t="s">
        <v>78</v>
      </c>
      <c r="AY204" s="200" t="s">
        <v>164</v>
      </c>
    </row>
    <row r="205" spans="1:65" s="198" customFormat="1" x14ac:dyDescent="0.2">
      <c r="B205" s="199"/>
      <c r="D205" s="185" t="s">
        <v>175</v>
      </c>
      <c r="E205" s="200" t="s">
        <v>1</v>
      </c>
      <c r="F205" s="201" t="s">
        <v>290</v>
      </c>
      <c r="H205" s="202">
        <v>-5.5609999999999999</v>
      </c>
      <c r="I205" s="229"/>
      <c r="L205" s="199"/>
      <c r="M205" s="203"/>
      <c r="N205" s="204"/>
      <c r="O205" s="204"/>
      <c r="P205" s="204"/>
      <c r="Q205" s="204"/>
      <c r="R205" s="204"/>
      <c r="S205" s="204"/>
      <c r="T205" s="205"/>
      <c r="AT205" s="200" t="s">
        <v>175</v>
      </c>
      <c r="AU205" s="200" t="s">
        <v>87</v>
      </c>
      <c r="AV205" s="198" t="s">
        <v>87</v>
      </c>
      <c r="AW205" s="198" t="s">
        <v>33</v>
      </c>
      <c r="AX205" s="198" t="s">
        <v>78</v>
      </c>
      <c r="AY205" s="200" t="s">
        <v>164</v>
      </c>
    </row>
    <row r="206" spans="1:65" s="206" customFormat="1" x14ac:dyDescent="0.2">
      <c r="B206" s="207"/>
      <c r="D206" s="185" t="s">
        <v>175</v>
      </c>
      <c r="E206" s="208" t="s">
        <v>1</v>
      </c>
      <c r="F206" s="209" t="s">
        <v>233</v>
      </c>
      <c r="H206" s="210">
        <v>57.539000000000001</v>
      </c>
      <c r="I206" s="230"/>
      <c r="L206" s="207"/>
      <c r="M206" s="211"/>
      <c r="N206" s="212"/>
      <c r="O206" s="212"/>
      <c r="P206" s="212"/>
      <c r="Q206" s="212"/>
      <c r="R206" s="212"/>
      <c r="S206" s="212"/>
      <c r="T206" s="213"/>
      <c r="AT206" s="208" t="s">
        <v>175</v>
      </c>
      <c r="AU206" s="208" t="s">
        <v>87</v>
      </c>
      <c r="AV206" s="206" t="s">
        <v>171</v>
      </c>
      <c r="AW206" s="206" t="s">
        <v>33</v>
      </c>
      <c r="AX206" s="206" t="s">
        <v>85</v>
      </c>
      <c r="AY206" s="208" t="s">
        <v>164</v>
      </c>
    </row>
    <row r="207" spans="1:65" s="97" customFormat="1" ht="16.5" customHeight="1" x14ac:dyDescent="0.2">
      <c r="A207" s="95"/>
      <c r="B207" s="94"/>
      <c r="C207" s="214" t="s">
        <v>291</v>
      </c>
      <c r="D207" s="214" t="s">
        <v>278</v>
      </c>
      <c r="E207" s="215" t="s">
        <v>292</v>
      </c>
      <c r="F207" s="216" t="s">
        <v>293</v>
      </c>
      <c r="G207" s="217" t="s">
        <v>281</v>
      </c>
      <c r="H207" s="218">
        <v>115.078</v>
      </c>
      <c r="I207" s="74"/>
      <c r="J207" s="219">
        <f>ROUND(I207*H207,2)</f>
        <v>0</v>
      </c>
      <c r="K207" s="216" t="s">
        <v>170</v>
      </c>
      <c r="L207" s="220"/>
      <c r="M207" s="221" t="s">
        <v>1</v>
      </c>
      <c r="N207" s="222" t="s">
        <v>43</v>
      </c>
      <c r="O207" s="181">
        <v>0</v>
      </c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95"/>
      <c r="V207" s="95"/>
      <c r="W207" s="95"/>
      <c r="X207" s="95"/>
      <c r="Y207" s="95"/>
      <c r="Z207" s="95"/>
      <c r="AA207" s="95"/>
      <c r="AB207" s="95"/>
      <c r="AC207" s="95"/>
      <c r="AD207" s="95"/>
      <c r="AE207" s="95"/>
      <c r="AR207" s="183" t="s">
        <v>212</v>
      </c>
      <c r="AT207" s="183" t="s">
        <v>278</v>
      </c>
      <c r="AU207" s="183" t="s">
        <v>87</v>
      </c>
      <c r="AY207" s="87" t="s">
        <v>164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87" t="s">
        <v>85</v>
      </c>
      <c r="BK207" s="184">
        <f>ROUND(I207*H207,2)</f>
        <v>0</v>
      </c>
      <c r="BL207" s="87" t="s">
        <v>171</v>
      </c>
      <c r="BM207" s="183" t="s">
        <v>294</v>
      </c>
    </row>
    <row r="208" spans="1:65" s="97" customFormat="1" ht="19.5" x14ac:dyDescent="0.2">
      <c r="A208" s="95"/>
      <c r="B208" s="94"/>
      <c r="C208" s="95"/>
      <c r="D208" s="185" t="s">
        <v>173</v>
      </c>
      <c r="E208" s="95"/>
      <c r="F208" s="186" t="s">
        <v>283</v>
      </c>
      <c r="G208" s="95"/>
      <c r="H208" s="95"/>
      <c r="I208" s="227"/>
      <c r="J208" s="95"/>
      <c r="K208" s="95"/>
      <c r="L208" s="94"/>
      <c r="M208" s="187"/>
      <c r="N208" s="188"/>
      <c r="O208" s="189"/>
      <c r="P208" s="189"/>
      <c r="Q208" s="189"/>
      <c r="R208" s="189"/>
      <c r="S208" s="189"/>
      <c r="T208" s="190"/>
      <c r="U208" s="95"/>
      <c r="V208" s="95"/>
      <c r="W208" s="95"/>
      <c r="X208" s="95"/>
      <c r="Y208" s="95"/>
      <c r="Z208" s="95"/>
      <c r="AA208" s="95"/>
      <c r="AB208" s="95"/>
      <c r="AC208" s="95"/>
      <c r="AD208" s="95"/>
      <c r="AE208" s="95"/>
      <c r="AT208" s="87" t="s">
        <v>173</v>
      </c>
      <c r="AU208" s="87" t="s">
        <v>87</v>
      </c>
    </row>
    <row r="209" spans="1:65" s="198" customFormat="1" x14ac:dyDescent="0.2">
      <c r="B209" s="199"/>
      <c r="D209" s="185" t="s">
        <v>175</v>
      </c>
      <c r="F209" s="201" t="s">
        <v>295</v>
      </c>
      <c r="H209" s="202">
        <v>115.078</v>
      </c>
      <c r="I209" s="229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175</v>
      </c>
      <c r="AU209" s="200" t="s">
        <v>87</v>
      </c>
      <c r="AV209" s="198" t="s">
        <v>87</v>
      </c>
      <c r="AW209" s="198" t="s">
        <v>3</v>
      </c>
      <c r="AX209" s="198" t="s">
        <v>85</v>
      </c>
      <c r="AY209" s="200" t="s">
        <v>164</v>
      </c>
    </row>
    <row r="210" spans="1:65" s="97" customFormat="1" ht="44.25" customHeight="1" x14ac:dyDescent="0.2">
      <c r="A210" s="95"/>
      <c r="B210" s="94"/>
      <c r="C210" s="173" t="s">
        <v>7</v>
      </c>
      <c r="D210" s="173" t="s">
        <v>166</v>
      </c>
      <c r="E210" s="174" t="s">
        <v>296</v>
      </c>
      <c r="F210" s="175" t="s">
        <v>297</v>
      </c>
      <c r="G210" s="176" t="s">
        <v>169</v>
      </c>
      <c r="H210" s="177">
        <v>21</v>
      </c>
      <c r="I210" s="73"/>
      <c r="J210" s="178">
        <f>ROUND(I210*H210,2)</f>
        <v>0</v>
      </c>
      <c r="K210" s="175" t="s">
        <v>170</v>
      </c>
      <c r="L210" s="94"/>
      <c r="M210" s="179" t="s">
        <v>1</v>
      </c>
      <c r="N210" s="180" t="s">
        <v>43</v>
      </c>
      <c r="O210" s="181">
        <v>0.153</v>
      </c>
      <c r="P210" s="181">
        <f>O210*H210</f>
        <v>3.2130000000000001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95"/>
      <c r="V210" s="95"/>
      <c r="W210" s="95"/>
      <c r="X210" s="95"/>
      <c r="Y210" s="95"/>
      <c r="Z210" s="95"/>
      <c r="AA210" s="95"/>
      <c r="AB210" s="95"/>
      <c r="AC210" s="95"/>
      <c r="AD210" s="95"/>
      <c r="AE210" s="95"/>
      <c r="AR210" s="183" t="s">
        <v>171</v>
      </c>
      <c r="AT210" s="183" t="s">
        <v>166</v>
      </c>
      <c r="AU210" s="183" t="s">
        <v>87</v>
      </c>
      <c r="AY210" s="87" t="s">
        <v>164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87" t="s">
        <v>85</v>
      </c>
      <c r="BK210" s="184">
        <f>ROUND(I210*H210,2)</f>
        <v>0</v>
      </c>
      <c r="BL210" s="87" t="s">
        <v>171</v>
      </c>
      <c r="BM210" s="183" t="s">
        <v>298</v>
      </c>
    </row>
    <row r="211" spans="1:65" s="191" customFormat="1" x14ac:dyDescent="0.2">
      <c r="B211" s="192"/>
      <c r="D211" s="185" t="s">
        <v>175</v>
      </c>
      <c r="E211" s="193" t="s">
        <v>1</v>
      </c>
      <c r="F211" s="194" t="s">
        <v>177</v>
      </c>
      <c r="H211" s="193" t="s">
        <v>1</v>
      </c>
      <c r="I211" s="228"/>
      <c r="L211" s="192"/>
      <c r="M211" s="195"/>
      <c r="N211" s="196"/>
      <c r="O211" s="196"/>
      <c r="P211" s="196"/>
      <c r="Q211" s="196"/>
      <c r="R211" s="196"/>
      <c r="S211" s="196"/>
      <c r="T211" s="197"/>
      <c r="AT211" s="193" t="s">
        <v>175</v>
      </c>
      <c r="AU211" s="193" t="s">
        <v>87</v>
      </c>
      <c r="AV211" s="191" t="s">
        <v>85</v>
      </c>
      <c r="AW211" s="191" t="s">
        <v>33</v>
      </c>
      <c r="AX211" s="191" t="s">
        <v>78</v>
      </c>
      <c r="AY211" s="193" t="s">
        <v>164</v>
      </c>
    </row>
    <row r="212" spans="1:65" s="198" customFormat="1" x14ac:dyDescent="0.2">
      <c r="B212" s="199"/>
      <c r="D212" s="185" t="s">
        <v>175</v>
      </c>
      <c r="E212" s="200" t="s">
        <v>1</v>
      </c>
      <c r="F212" s="201" t="s">
        <v>299</v>
      </c>
      <c r="H212" s="202">
        <v>21</v>
      </c>
      <c r="I212" s="229"/>
      <c r="L212" s="199"/>
      <c r="M212" s="203"/>
      <c r="N212" s="204"/>
      <c r="O212" s="204"/>
      <c r="P212" s="204"/>
      <c r="Q212" s="204"/>
      <c r="R212" s="204"/>
      <c r="S212" s="204"/>
      <c r="T212" s="205"/>
      <c r="AT212" s="200" t="s">
        <v>175</v>
      </c>
      <c r="AU212" s="200" t="s">
        <v>87</v>
      </c>
      <c r="AV212" s="198" t="s">
        <v>87</v>
      </c>
      <c r="AW212" s="198" t="s">
        <v>33</v>
      </c>
      <c r="AX212" s="198" t="s">
        <v>85</v>
      </c>
      <c r="AY212" s="200" t="s">
        <v>164</v>
      </c>
    </row>
    <row r="213" spans="1:65" s="97" customFormat="1" ht="33" customHeight="1" x14ac:dyDescent="0.2">
      <c r="A213" s="95"/>
      <c r="B213" s="94"/>
      <c r="C213" s="173" t="s">
        <v>300</v>
      </c>
      <c r="D213" s="173" t="s">
        <v>166</v>
      </c>
      <c r="E213" s="174" t="s">
        <v>301</v>
      </c>
      <c r="F213" s="175" t="s">
        <v>302</v>
      </c>
      <c r="G213" s="176" t="s">
        <v>169</v>
      </c>
      <c r="H213" s="177">
        <v>13.125</v>
      </c>
      <c r="I213" s="73"/>
      <c r="J213" s="178">
        <f>ROUND(I213*H213,2)</f>
        <v>0</v>
      </c>
      <c r="K213" s="175" t="s">
        <v>170</v>
      </c>
      <c r="L213" s="94"/>
      <c r="M213" s="179" t="s">
        <v>1</v>
      </c>
      <c r="N213" s="180" t="s">
        <v>43</v>
      </c>
      <c r="O213" s="181">
        <v>0.254</v>
      </c>
      <c r="P213" s="181">
        <f>O213*H213</f>
        <v>3.3337500000000002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95"/>
      <c r="V213" s="95"/>
      <c r="W213" s="95"/>
      <c r="X213" s="95"/>
      <c r="Y213" s="95"/>
      <c r="Z213" s="95"/>
      <c r="AA213" s="95"/>
      <c r="AB213" s="95"/>
      <c r="AC213" s="95"/>
      <c r="AD213" s="95"/>
      <c r="AE213" s="95"/>
      <c r="AR213" s="183" t="s">
        <v>171</v>
      </c>
      <c r="AT213" s="183" t="s">
        <v>166</v>
      </c>
      <c r="AU213" s="183" t="s">
        <v>87</v>
      </c>
      <c r="AY213" s="87" t="s">
        <v>164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87" t="s">
        <v>85</v>
      </c>
      <c r="BK213" s="184">
        <f>ROUND(I213*H213,2)</f>
        <v>0</v>
      </c>
      <c r="BL213" s="87" t="s">
        <v>171</v>
      </c>
      <c r="BM213" s="183" t="s">
        <v>303</v>
      </c>
    </row>
    <row r="214" spans="1:65" s="198" customFormat="1" x14ac:dyDescent="0.2">
      <c r="B214" s="199"/>
      <c r="D214" s="185" t="s">
        <v>175</v>
      </c>
      <c r="E214" s="200" t="s">
        <v>1</v>
      </c>
      <c r="F214" s="201" t="s">
        <v>304</v>
      </c>
      <c r="H214" s="202">
        <v>13.125</v>
      </c>
      <c r="I214" s="229"/>
      <c r="L214" s="199"/>
      <c r="M214" s="203"/>
      <c r="N214" s="204"/>
      <c r="O214" s="204"/>
      <c r="P214" s="204"/>
      <c r="Q214" s="204"/>
      <c r="R214" s="204"/>
      <c r="S214" s="204"/>
      <c r="T214" s="205"/>
      <c r="AT214" s="200" t="s">
        <v>175</v>
      </c>
      <c r="AU214" s="200" t="s">
        <v>87</v>
      </c>
      <c r="AV214" s="198" t="s">
        <v>87</v>
      </c>
      <c r="AW214" s="198" t="s">
        <v>33</v>
      </c>
      <c r="AX214" s="198" t="s">
        <v>85</v>
      </c>
      <c r="AY214" s="200" t="s">
        <v>164</v>
      </c>
    </row>
    <row r="215" spans="1:65" s="97" customFormat="1" ht="33" customHeight="1" x14ac:dyDescent="0.2">
      <c r="A215" s="95"/>
      <c r="B215" s="94"/>
      <c r="C215" s="173" t="s">
        <v>305</v>
      </c>
      <c r="D215" s="173" t="s">
        <v>166</v>
      </c>
      <c r="E215" s="174" t="s">
        <v>306</v>
      </c>
      <c r="F215" s="175" t="s">
        <v>307</v>
      </c>
      <c r="G215" s="176" t="s">
        <v>169</v>
      </c>
      <c r="H215" s="177">
        <v>34.125</v>
      </c>
      <c r="I215" s="73"/>
      <c r="J215" s="178">
        <f>ROUND(I215*H215,2)</f>
        <v>0</v>
      </c>
      <c r="K215" s="175" t="s">
        <v>170</v>
      </c>
      <c r="L215" s="94"/>
      <c r="M215" s="179" t="s">
        <v>1</v>
      </c>
      <c r="N215" s="180" t="s">
        <v>43</v>
      </c>
      <c r="O215" s="181">
        <v>7.0000000000000001E-3</v>
      </c>
      <c r="P215" s="181">
        <f>O215*H215</f>
        <v>0.238875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95"/>
      <c r="V215" s="95"/>
      <c r="W215" s="95"/>
      <c r="X215" s="95"/>
      <c r="Y215" s="95"/>
      <c r="Z215" s="95"/>
      <c r="AA215" s="95"/>
      <c r="AB215" s="95"/>
      <c r="AC215" s="95"/>
      <c r="AD215" s="95"/>
      <c r="AE215" s="95"/>
      <c r="AR215" s="183" t="s">
        <v>171</v>
      </c>
      <c r="AT215" s="183" t="s">
        <v>166</v>
      </c>
      <c r="AU215" s="183" t="s">
        <v>87</v>
      </c>
      <c r="AY215" s="87" t="s">
        <v>164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87" t="s">
        <v>85</v>
      </c>
      <c r="BK215" s="184">
        <f>ROUND(I215*H215,2)</f>
        <v>0</v>
      </c>
      <c r="BL215" s="87" t="s">
        <v>171</v>
      </c>
      <c r="BM215" s="183" t="s">
        <v>308</v>
      </c>
    </row>
    <row r="216" spans="1:65" s="191" customFormat="1" x14ac:dyDescent="0.2">
      <c r="B216" s="192"/>
      <c r="D216" s="185" t="s">
        <v>175</v>
      </c>
      <c r="E216" s="193" t="s">
        <v>1</v>
      </c>
      <c r="F216" s="194" t="s">
        <v>176</v>
      </c>
      <c r="H216" s="193" t="s">
        <v>1</v>
      </c>
      <c r="I216" s="228"/>
      <c r="L216" s="192"/>
      <c r="M216" s="195"/>
      <c r="N216" s="196"/>
      <c r="O216" s="196"/>
      <c r="P216" s="196"/>
      <c r="Q216" s="196"/>
      <c r="R216" s="196"/>
      <c r="S216" s="196"/>
      <c r="T216" s="197"/>
      <c r="AT216" s="193" t="s">
        <v>175</v>
      </c>
      <c r="AU216" s="193" t="s">
        <v>87</v>
      </c>
      <c r="AV216" s="191" t="s">
        <v>85</v>
      </c>
      <c r="AW216" s="191" t="s">
        <v>33</v>
      </c>
      <c r="AX216" s="191" t="s">
        <v>78</v>
      </c>
      <c r="AY216" s="193" t="s">
        <v>164</v>
      </c>
    </row>
    <row r="217" spans="1:65" s="191" customFormat="1" x14ac:dyDescent="0.2">
      <c r="B217" s="192"/>
      <c r="D217" s="185" t="s">
        <v>175</v>
      </c>
      <c r="E217" s="193" t="s">
        <v>1</v>
      </c>
      <c r="F217" s="194" t="s">
        <v>177</v>
      </c>
      <c r="H217" s="193" t="s">
        <v>1</v>
      </c>
      <c r="I217" s="228"/>
      <c r="L217" s="192"/>
      <c r="M217" s="195"/>
      <c r="N217" s="196"/>
      <c r="O217" s="196"/>
      <c r="P217" s="196"/>
      <c r="Q217" s="196"/>
      <c r="R217" s="196"/>
      <c r="S217" s="196"/>
      <c r="T217" s="197"/>
      <c r="AT217" s="193" t="s">
        <v>175</v>
      </c>
      <c r="AU217" s="193" t="s">
        <v>87</v>
      </c>
      <c r="AV217" s="191" t="s">
        <v>85</v>
      </c>
      <c r="AW217" s="191" t="s">
        <v>33</v>
      </c>
      <c r="AX217" s="191" t="s">
        <v>78</v>
      </c>
      <c r="AY217" s="193" t="s">
        <v>164</v>
      </c>
    </row>
    <row r="218" spans="1:65" s="198" customFormat="1" x14ac:dyDescent="0.2">
      <c r="B218" s="199"/>
      <c r="D218" s="185" t="s">
        <v>175</v>
      </c>
      <c r="E218" s="200" t="s">
        <v>1</v>
      </c>
      <c r="F218" s="201" t="s">
        <v>309</v>
      </c>
      <c r="H218" s="202">
        <v>34.125</v>
      </c>
      <c r="I218" s="229"/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175</v>
      </c>
      <c r="AU218" s="200" t="s">
        <v>87</v>
      </c>
      <c r="AV218" s="198" t="s">
        <v>87</v>
      </c>
      <c r="AW218" s="198" t="s">
        <v>33</v>
      </c>
      <c r="AX218" s="198" t="s">
        <v>85</v>
      </c>
      <c r="AY218" s="200" t="s">
        <v>164</v>
      </c>
    </row>
    <row r="219" spans="1:65" s="97" customFormat="1" ht="16.5" customHeight="1" x14ac:dyDescent="0.2">
      <c r="A219" s="95"/>
      <c r="B219" s="94"/>
      <c r="C219" s="214" t="s">
        <v>310</v>
      </c>
      <c r="D219" s="214" t="s">
        <v>278</v>
      </c>
      <c r="E219" s="215" t="s">
        <v>311</v>
      </c>
      <c r="F219" s="216" t="s">
        <v>312</v>
      </c>
      <c r="G219" s="217" t="s">
        <v>313</v>
      </c>
      <c r="H219" s="218">
        <v>0.68300000000000005</v>
      </c>
      <c r="I219" s="74"/>
      <c r="J219" s="219">
        <f>ROUND(I219*H219,2)</f>
        <v>0</v>
      </c>
      <c r="K219" s="216" t="s">
        <v>170</v>
      </c>
      <c r="L219" s="220"/>
      <c r="M219" s="221" t="s">
        <v>1</v>
      </c>
      <c r="N219" s="222" t="s">
        <v>43</v>
      </c>
      <c r="O219" s="181">
        <v>0</v>
      </c>
      <c r="P219" s="181">
        <f>O219*H219</f>
        <v>0</v>
      </c>
      <c r="Q219" s="181">
        <v>1E-3</v>
      </c>
      <c r="R219" s="181">
        <f>Q219*H219</f>
        <v>6.8300000000000001E-4</v>
      </c>
      <c r="S219" s="181">
        <v>0</v>
      </c>
      <c r="T219" s="182">
        <f>S219*H219</f>
        <v>0</v>
      </c>
      <c r="U219" s="95"/>
      <c r="V219" s="95"/>
      <c r="W219" s="95"/>
      <c r="X219" s="95"/>
      <c r="Y219" s="95"/>
      <c r="Z219" s="95"/>
      <c r="AA219" s="95"/>
      <c r="AB219" s="95"/>
      <c r="AC219" s="95"/>
      <c r="AD219" s="95"/>
      <c r="AE219" s="95"/>
      <c r="AR219" s="183" t="s">
        <v>212</v>
      </c>
      <c r="AT219" s="183" t="s">
        <v>278</v>
      </c>
      <c r="AU219" s="183" t="s">
        <v>87</v>
      </c>
      <c r="AY219" s="87" t="s">
        <v>164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87" t="s">
        <v>85</v>
      </c>
      <c r="BK219" s="184">
        <f>ROUND(I219*H219,2)</f>
        <v>0</v>
      </c>
      <c r="BL219" s="87" t="s">
        <v>171</v>
      </c>
      <c r="BM219" s="183" t="s">
        <v>314</v>
      </c>
    </row>
    <row r="220" spans="1:65" s="198" customFormat="1" x14ac:dyDescent="0.2">
      <c r="B220" s="199"/>
      <c r="D220" s="185" t="s">
        <v>175</v>
      </c>
      <c r="E220" s="200" t="s">
        <v>1</v>
      </c>
      <c r="F220" s="201" t="s">
        <v>315</v>
      </c>
      <c r="H220" s="202">
        <v>0.68300000000000005</v>
      </c>
      <c r="I220" s="229"/>
      <c r="L220" s="199"/>
      <c r="M220" s="203"/>
      <c r="N220" s="204"/>
      <c r="O220" s="204"/>
      <c r="P220" s="204"/>
      <c r="Q220" s="204"/>
      <c r="R220" s="204"/>
      <c r="S220" s="204"/>
      <c r="T220" s="205"/>
      <c r="AT220" s="200" t="s">
        <v>175</v>
      </c>
      <c r="AU220" s="200" t="s">
        <v>87</v>
      </c>
      <c r="AV220" s="198" t="s">
        <v>87</v>
      </c>
      <c r="AW220" s="198" t="s">
        <v>33</v>
      </c>
      <c r="AX220" s="198" t="s">
        <v>85</v>
      </c>
      <c r="AY220" s="200" t="s">
        <v>164</v>
      </c>
    </row>
    <row r="221" spans="1:65" s="160" customFormat="1" ht="22.9" customHeight="1" x14ac:dyDescent="0.2">
      <c r="B221" s="161"/>
      <c r="D221" s="162" t="s">
        <v>77</v>
      </c>
      <c r="E221" s="171" t="s">
        <v>87</v>
      </c>
      <c r="F221" s="171" t="s">
        <v>316</v>
      </c>
      <c r="I221" s="231"/>
      <c r="J221" s="172">
        <f>BK221</f>
        <v>0</v>
      </c>
      <c r="L221" s="161"/>
      <c r="M221" s="165"/>
      <c r="N221" s="166"/>
      <c r="O221" s="166"/>
      <c r="P221" s="167">
        <f>SUM(P222:P226)</f>
        <v>18.637640000000001</v>
      </c>
      <c r="Q221" s="166"/>
      <c r="R221" s="167">
        <f>SUM(R222:R226)</f>
        <v>6.56635E-2</v>
      </c>
      <c r="S221" s="166"/>
      <c r="T221" s="168">
        <f>SUM(T222:T226)</f>
        <v>0</v>
      </c>
      <c r="AR221" s="162" t="s">
        <v>85</v>
      </c>
      <c r="AT221" s="169" t="s">
        <v>77</v>
      </c>
      <c r="AU221" s="169" t="s">
        <v>85</v>
      </c>
      <c r="AY221" s="162" t="s">
        <v>164</v>
      </c>
      <c r="BK221" s="170">
        <f>SUM(BK222:BK226)</f>
        <v>0</v>
      </c>
    </row>
    <row r="222" spans="1:65" s="97" customFormat="1" ht="33" customHeight="1" x14ac:dyDescent="0.2">
      <c r="A222" s="95"/>
      <c r="B222" s="94"/>
      <c r="C222" s="173" t="s">
        <v>317</v>
      </c>
      <c r="D222" s="173" t="s">
        <v>166</v>
      </c>
      <c r="E222" s="174" t="s">
        <v>318</v>
      </c>
      <c r="F222" s="175" t="s">
        <v>319</v>
      </c>
      <c r="G222" s="176" t="s">
        <v>215</v>
      </c>
      <c r="H222" s="177">
        <v>14.391999999999999</v>
      </c>
      <c r="I222" s="73"/>
      <c r="J222" s="178">
        <f>ROUND(I222*H222,2)</f>
        <v>0</v>
      </c>
      <c r="K222" s="175" t="s">
        <v>170</v>
      </c>
      <c r="L222" s="94"/>
      <c r="M222" s="179" t="s">
        <v>1</v>
      </c>
      <c r="N222" s="180" t="s">
        <v>43</v>
      </c>
      <c r="O222" s="181">
        <v>0.92</v>
      </c>
      <c r="P222" s="181">
        <f>O222*H222</f>
        <v>13.240640000000001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95"/>
      <c r="V222" s="95"/>
      <c r="W222" s="95"/>
      <c r="X222" s="95"/>
      <c r="Y222" s="95"/>
      <c r="Z222" s="95"/>
      <c r="AA222" s="95"/>
      <c r="AB222" s="95"/>
      <c r="AC222" s="95"/>
      <c r="AD222" s="95"/>
      <c r="AE222" s="95"/>
      <c r="AR222" s="183" t="s">
        <v>171</v>
      </c>
      <c r="AT222" s="183" t="s">
        <v>166</v>
      </c>
      <c r="AU222" s="183" t="s">
        <v>87</v>
      </c>
      <c r="AY222" s="87" t="s">
        <v>164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87" t="s">
        <v>85</v>
      </c>
      <c r="BK222" s="184">
        <f>ROUND(I222*H222,2)</f>
        <v>0</v>
      </c>
      <c r="BL222" s="87" t="s">
        <v>171</v>
      </c>
      <c r="BM222" s="183" t="s">
        <v>320</v>
      </c>
    </row>
    <row r="223" spans="1:65" s="191" customFormat="1" x14ac:dyDescent="0.2">
      <c r="B223" s="192"/>
      <c r="D223" s="185" t="s">
        <v>175</v>
      </c>
      <c r="E223" s="193" t="s">
        <v>1</v>
      </c>
      <c r="F223" s="194" t="s">
        <v>275</v>
      </c>
      <c r="H223" s="193" t="s">
        <v>1</v>
      </c>
      <c r="I223" s="228"/>
      <c r="L223" s="192"/>
      <c r="M223" s="195"/>
      <c r="N223" s="196"/>
      <c r="O223" s="196"/>
      <c r="P223" s="196"/>
      <c r="Q223" s="196"/>
      <c r="R223" s="196"/>
      <c r="S223" s="196"/>
      <c r="T223" s="197"/>
      <c r="AT223" s="193" t="s">
        <v>175</v>
      </c>
      <c r="AU223" s="193" t="s">
        <v>87</v>
      </c>
      <c r="AV223" s="191" t="s">
        <v>85</v>
      </c>
      <c r="AW223" s="191" t="s">
        <v>33</v>
      </c>
      <c r="AX223" s="191" t="s">
        <v>78</v>
      </c>
      <c r="AY223" s="193" t="s">
        <v>164</v>
      </c>
    </row>
    <row r="224" spans="1:65" s="198" customFormat="1" x14ac:dyDescent="0.2">
      <c r="B224" s="199"/>
      <c r="D224" s="185" t="s">
        <v>175</v>
      </c>
      <c r="E224" s="200" t="s">
        <v>1</v>
      </c>
      <c r="F224" s="201" t="s">
        <v>232</v>
      </c>
      <c r="H224" s="202">
        <v>14.391999999999999</v>
      </c>
      <c r="I224" s="229"/>
      <c r="L224" s="199"/>
      <c r="M224" s="203"/>
      <c r="N224" s="204"/>
      <c r="O224" s="204"/>
      <c r="P224" s="204"/>
      <c r="Q224" s="204"/>
      <c r="R224" s="204"/>
      <c r="S224" s="204"/>
      <c r="T224" s="205"/>
      <c r="AT224" s="200" t="s">
        <v>175</v>
      </c>
      <c r="AU224" s="200" t="s">
        <v>87</v>
      </c>
      <c r="AV224" s="198" t="s">
        <v>87</v>
      </c>
      <c r="AW224" s="198" t="s">
        <v>33</v>
      </c>
      <c r="AX224" s="198" t="s">
        <v>85</v>
      </c>
      <c r="AY224" s="200" t="s">
        <v>164</v>
      </c>
    </row>
    <row r="225" spans="1:65" s="97" customFormat="1" ht="21.75" customHeight="1" x14ac:dyDescent="0.2">
      <c r="A225" s="95"/>
      <c r="B225" s="94"/>
      <c r="C225" s="173" t="s">
        <v>321</v>
      </c>
      <c r="D225" s="173" t="s">
        <v>166</v>
      </c>
      <c r="E225" s="174" t="s">
        <v>322</v>
      </c>
      <c r="F225" s="175" t="s">
        <v>323</v>
      </c>
      <c r="G225" s="176" t="s">
        <v>187</v>
      </c>
      <c r="H225" s="177">
        <v>89.95</v>
      </c>
      <c r="I225" s="73"/>
      <c r="J225" s="178">
        <f>ROUND(I225*H225,2)</f>
        <v>0</v>
      </c>
      <c r="K225" s="175" t="s">
        <v>170</v>
      </c>
      <c r="L225" s="94"/>
      <c r="M225" s="179" t="s">
        <v>1</v>
      </c>
      <c r="N225" s="180" t="s">
        <v>43</v>
      </c>
      <c r="O225" s="181">
        <v>0.06</v>
      </c>
      <c r="P225" s="181">
        <f>O225*H225</f>
        <v>5.3970000000000002</v>
      </c>
      <c r="Q225" s="181">
        <v>7.2999999999999996E-4</v>
      </c>
      <c r="R225" s="181">
        <f>Q225*H225</f>
        <v>6.56635E-2</v>
      </c>
      <c r="S225" s="181">
        <v>0</v>
      </c>
      <c r="T225" s="182">
        <f>S225*H225</f>
        <v>0</v>
      </c>
      <c r="U225" s="95"/>
      <c r="V225" s="95"/>
      <c r="W225" s="95"/>
      <c r="X225" s="95"/>
      <c r="Y225" s="95"/>
      <c r="Z225" s="95"/>
      <c r="AA225" s="95"/>
      <c r="AB225" s="95"/>
      <c r="AC225" s="95"/>
      <c r="AD225" s="95"/>
      <c r="AE225" s="95"/>
      <c r="AR225" s="183" t="s">
        <v>171</v>
      </c>
      <c r="AT225" s="183" t="s">
        <v>166</v>
      </c>
      <c r="AU225" s="183" t="s">
        <v>87</v>
      </c>
      <c r="AY225" s="87" t="s">
        <v>164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87" t="s">
        <v>85</v>
      </c>
      <c r="BK225" s="184">
        <f>ROUND(I225*H225,2)</f>
        <v>0</v>
      </c>
      <c r="BL225" s="87" t="s">
        <v>171</v>
      </c>
      <c r="BM225" s="183" t="s">
        <v>324</v>
      </c>
    </row>
    <row r="226" spans="1:65" s="198" customFormat="1" x14ac:dyDescent="0.2">
      <c r="B226" s="199"/>
      <c r="D226" s="185" t="s">
        <v>175</v>
      </c>
      <c r="E226" s="200" t="s">
        <v>1</v>
      </c>
      <c r="F226" s="201" t="s">
        <v>325</v>
      </c>
      <c r="H226" s="202">
        <v>89.95</v>
      </c>
      <c r="I226" s="229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175</v>
      </c>
      <c r="AU226" s="200" t="s">
        <v>87</v>
      </c>
      <c r="AV226" s="198" t="s">
        <v>87</v>
      </c>
      <c r="AW226" s="198" t="s">
        <v>33</v>
      </c>
      <c r="AX226" s="198" t="s">
        <v>85</v>
      </c>
      <c r="AY226" s="200" t="s">
        <v>164</v>
      </c>
    </row>
    <row r="227" spans="1:65" s="160" customFormat="1" ht="22.9" customHeight="1" x14ac:dyDescent="0.2">
      <c r="B227" s="161"/>
      <c r="D227" s="162" t="s">
        <v>77</v>
      </c>
      <c r="E227" s="171" t="s">
        <v>184</v>
      </c>
      <c r="F227" s="171" t="s">
        <v>326</v>
      </c>
      <c r="I227" s="231"/>
      <c r="J227" s="172">
        <f>BK227</f>
        <v>0</v>
      </c>
      <c r="L227" s="161"/>
      <c r="M227" s="165"/>
      <c r="N227" s="166"/>
      <c r="O227" s="166"/>
      <c r="P227" s="167">
        <f>SUM(P228:P234)</f>
        <v>64.772473000000005</v>
      </c>
      <c r="Q227" s="166"/>
      <c r="R227" s="167">
        <f>SUM(R228:R234)</f>
        <v>0</v>
      </c>
      <c r="S227" s="166"/>
      <c r="T227" s="168">
        <f>SUM(T228:T234)</f>
        <v>16.110600000000002</v>
      </c>
      <c r="AR227" s="162" t="s">
        <v>85</v>
      </c>
      <c r="AT227" s="169" t="s">
        <v>77</v>
      </c>
      <c r="AU227" s="169" t="s">
        <v>85</v>
      </c>
      <c r="AY227" s="162" t="s">
        <v>164</v>
      </c>
      <c r="BK227" s="170">
        <f>SUM(BK228:BK234)</f>
        <v>0</v>
      </c>
    </row>
    <row r="228" spans="1:65" s="97" customFormat="1" ht="33" customHeight="1" x14ac:dyDescent="0.2">
      <c r="A228" s="95"/>
      <c r="B228" s="94"/>
      <c r="C228" s="173" t="s">
        <v>327</v>
      </c>
      <c r="D228" s="173" t="s">
        <v>166</v>
      </c>
      <c r="E228" s="174" t="s">
        <v>328</v>
      </c>
      <c r="F228" s="175" t="s">
        <v>329</v>
      </c>
      <c r="G228" s="176" t="s">
        <v>215</v>
      </c>
      <c r="H228" s="177">
        <v>7.3230000000000004</v>
      </c>
      <c r="I228" s="73"/>
      <c r="J228" s="178">
        <f>ROUND(I228*H228,2)</f>
        <v>0</v>
      </c>
      <c r="K228" s="175" t="s">
        <v>170</v>
      </c>
      <c r="L228" s="94"/>
      <c r="M228" s="179" t="s">
        <v>1</v>
      </c>
      <c r="N228" s="180" t="s">
        <v>43</v>
      </c>
      <c r="O228" s="181">
        <v>7.8010000000000002</v>
      </c>
      <c r="P228" s="181">
        <f>O228*H228</f>
        <v>57.126723000000005</v>
      </c>
      <c r="Q228" s="181">
        <v>0</v>
      </c>
      <c r="R228" s="181">
        <f>Q228*H228</f>
        <v>0</v>
      </c>
      <c r="S228" s="181">
        <v>2.2000000000000002</v>
      </c>
      <c r="T228" s="182">
        <f>S228*H228</f>
        <v>16.110600000000002</v>
      </c>
      <c r="U228" s="95"/>
      <c r="V228" s="95"/>
      <c r="W228" s="95"/>
      <c r="X228" s="95"/>
      <c r="Y228" s="95"/>
      <c r="Z228" s="95"/>
      <c r="AA228" s="95"/>
      <c r="AB228" s="95"/>
      <c r="AC228" s="95"/>
      <c r="AD228" s="95"/>
      <c r="AE228" s="95"/>
      <c r="AR228" s="183" t="s">
        <v>171</v>
      </c>
      <c r="AT228" s="183" t="s">
        <v>166</v>
      </c>
      <c r="AU228" s="183" t="s">
        <v>87</v>
      </c>
      <c r="AY228" s="87" t="s">
        <v>164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87" t="s">
        <v>85</v>
      </c>
      <c r="BK228" s="184">
        <f>ROUND(I228*H228,2)</f>
        <v>0</v>
      </c>
      <c r="BL228" s="87" t="s">
        <v>171</v>
      </c>
      <c r="BM228" s="183" t="s">
        <v>330</v>
      </c>
    </row>
    <row r="229" spans="1:65" s="97" customFormat="1" ht="19.5" x14ac:dyDescent="0.2">
      <c r="A229" s="95"/>
      <c r="B229" s="94"/>
      <c r="C229" s="95"/>
      <c r="D229" s="185" t="s">
        <v>173</v>
      </c>
      <c r="E229" s="95"/>
      <c r="F229" s="186" t="s">
        <v>331</v>
      </c>
      <c r="G229" s="95"/>
      <c r="H229" s="95"/>
      <c r="I229" s="227"/>
      <c r="J229" s="95"/>
      <c r="K229" s="95"/>
      <c r="L229" s="94"/>
      <c r="M229" s="187"/>
      <c r="N229" s="188"/>
      <c r="O229" s="189"/>
      <c r="P229" s="189"/>
      <c r="Q229" s="189"/>
      <c r="R229" s="189"/>
      <c r="S229" s="189"/>
      <c r="T229" s="190"/>
      <c r="U229" s="95"/>
      <c r="V229" s="95"/>
      <c r="W229" s="95"/>
      <c r="X229" s="95"/>
      <c r="Y229" s="95"/>
      <c r="Z229" s="95"/>
      <c r="AA229" s="95"/>
      <c r="AB229" s="95"/>
      <c r="AC229" s="95"/>
      <c r="AD229" s="95"/>
      <c r="AE229" s="95"/>
      <c r="AT229" s="87" t="s">
        <v>173</v>
      </c>
      <c r="AU229" s="87" t="s">
        <v>87</v>
      </c>
    </row>
    <row r="230" spans="1:65" s="191" customFormat="1" x14ac:dyDescent="0.2">
      <c r="B230" s="192"/>
      <c r="D230" s="185" t="s">
        <v>175</v>
      </c>
      <c r="E230" s="193" t="s">
        <v>1</v>
      </c>
      <c r="F230" s="194" t="s">
        <v>332</v>
      </c>
      <c r="H230" s="193" t="s">
        <v>1</v>
      </c>
      <c r="I230" s="228"/>
      <c r="L230" s="192"/>
      <c r="M230" s="195"/>
      <c r="N230" s="196"/>
      <c r="O230" s="196"/>
      <c r="P230" s="196"/>
      <c r="Q230" s="196"/>
      <c r="R230" s="196"/>
      <c r="S230" s="196"/>
      <c r="T230" s="197"/>
      <c r="AT230" s="193" t="s">
        <v>175</v>
      </c>
      <c r="AU230" s="193" t="s">
        <v>87</v>
      </c>
      <c r="AV230" s="191" t="s">
        <v>85</v>
      </c>
      <c r="AW230" s="191" t="s">
        <v>33</v>
      </c>
      <c r="AX230" s="191" t="s">
        <v>78</v>
      </c>
      <c r="AY230" s="193" t="s">
        <v>164</v>
      </c>
    </row>
    <row r="231" spans="1:65" s="198" customFormat="1" x14ac:dyDescent="0.2">
      <c r="B231" s="199"/>
      <c r="D231" s="185" t="s">
        <v>175</v>
      </c>
      <c r="E231" s="200" t="s">
        <v>1</v>
      </c>
      <c r="F231" s="201" t="s">
        <v>333</v>
      </c>
      <c r="H231" s="202">
        <v>2.798</v>
      </c>
      <c r="I231" s="229"/>
      <c r="L231" s="199"/>
      <c r="M231" s="203"/>
      <c r="N231" s="204"/>
      <c r="O231" s="204"/>
      <c r="P231" s="204"/>
      <c r="Q231" s="204"/>
      <c r="R231" s="204"/>
      <c r="S231" s="204"/>
      <c r="T231" s="205"/>
      <c r="AT231" s="200" t="s">
        <v>175</v>
      </c>
      <c r="AU231" s="200" t="s">
        <v>87</v>
      </c>
      <c r="AV231" s="198" t="s">
        <v>87</v>
      </c>
      <c r="AW231" s="198" t="s">
        <v>33</v>
      </c>
      <c r="AX231" s="198" t="s">
        <v>78</v>
      </c>
      <c r="AY231" s="200" t="s">
        <v>164</v>
      </c>
    </row>
    <row r="232" spans="1:65" s="198" customFormat="1" x14ac:dyDescent="0.2">
      <c r="B232" s="199"/>
      <c r="D232" s="185" t="s">
        <v>175</v>
      </c>
      <c r="E232" s="200" t="s">
        <v>1</v>
      </c>
      <c r="F232" s="201" t="s">
        <v>334</v>
      </c>
      <c r="H232" s="202">
        <v>4.5250000000000004</v>
      </c>
      <c r="I232" s="229"/>
      <c r="L232" s="199"/>
      <c r="M232" s="203"/>
      <c r="N232" s="204"/>
      <c r="O232" s="204"/>
      <c r="P232" s="204"/>
      <c r="Q232" s="204"/>
      <c r="R232" s="204"/>
      <c r="S232" s="204"/>
      <c r="T232" s="205"/>
      <c r="AT232" s="200" t="s">
        <v>175</v>
      </c>
      <c r="AU232" s="200" t="s">
        <v>87</v>
      </c>
      <c r="AV232" s="198" t="s">
        <v>87</v>
      </c>
      <c r="AW232" s="198" t="s">
        <v>33</v>
      </c>
      <c r="AX232" s="198" t="s">
        <v>78</v>
      </c>
      <c r="AY232" s="200" t="s">
        <v>164</v>
      </c>
    </row>
    <row r="233" spans="1:65" s="206" customFormat="1" x14ac:dyDescent="0.2">
      <c r="B233" s="207"/>
      <c r="D233" s="185" t="s">
        <v>175</v>
      </c>
      <c r="E233" s="208" t="s">
        <v>1</v>
      </c>
      <c r="F233" s="209" t="s">
        <v>233</v>
      </c>
      <c r="H233" s="210">
        <v>7.3230000000000004</v>
      </c>
      <c r="I233" s="230"/>
      <c r="L233" s="207"/>
      <c r="M233" s="211"/>
      <c r="N233" s="212"/>
      <c r="O233" s="212"/>
      <c r="P233" s="212"/>
      <c r="Q233" s="212"/>
      <c r="R233" s="212"/>
      <c r="S233" s="212"/>
      <c r="T233" s="213"/>
      <c r="AT233" s="208" t="s">
        <v>175</v>
      </c>
      <c r="AU233" s="208" t="s">
        <v>87</v>
      </c>
      <c r="AV233" s="206" t="s">
        <v>171</v>
      </c>
      <c r="AW233" s="206" t="s">
        <v>33</v>
      </c>
      <c r="AX233" s="206" t="s">
        <v>85</v>
      </c>
      <c r="AY233" s="208" t="s">
        <v>164</v>
      </c>
    </row>
    <row r="234" spans="1:65" s="97" customFormat="1" ht="21.75" customHeight="1" x14ac:dyDescent="0.2">
      <c r="A234" s="95"/>
      <c r="B234" s="94"/>
      <c r="C234" s="173" t="s">
        <v>335</v>
      </c>
      <c r="D234" s="173" t="s">
        <v>166</v>
      </c>
      <c r="E234" s="174" t="s">
        <v>336</v>
      </c>
      <c r="F234" s="175" t="s">
        <v>337</v>
      </c>
      <c r="G234" s="176" t="s">
        <v>187</v>
      </c>
      <c r="H234" s="177">
        <v>89.95</v>
      </c>
      <c r="I234" s="73"/>
      <c r="J234" s="178">
        <f>ROUND(I234*H234,2)</f>
        <v>0</v>
      </c>
      <c r="K234" s="175" t="s">
        <v>170</v>
      </c>
      <c r="L234" s="94"/>
      <c r="M234" s="179" t="s">
        <v>1</v>
      </c>
      <c r="N234" s="180" t="s">
        <v>43</v>
      </c>
      <c r="O234" s="181">
        <v>8.5000000000000006E-2</v>
      </c>
      <c r="P234" s="181">
        <f>O234*H234</f>
        <v>7.6457500000000005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95"/>
      <c r="V234" s="95"/>
      <c r="W234" s="95"/>
      <c r="X234" s="95"/>
      <c r="Y234" s="95"/>
      <c r="Z234" s="95"/>
      <c r="AA234" s="95"/>
      <c r="AB234" s="95"/>
      <c r="AC234" s="95"/>
      <c r="AD234" s="95"/>
      <c r="AE234" s="95"/>
      <c r="AR234" s="183" t="s">
        <v>171</v>
      </c>
      <c r="AT234" s="183" t="s">
        <v>166</v>
      </c>
      <c r="AU234" s="183" t="s">
        <v>87</v>
      </c>
      <c r="AY234" s="87" t="s">
        <v>164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87" t="s">
        <v>85</v>
      </c>
      <c r="BK234" s="184">
        <f>ROUND(I234*H234,2)</f>
        <v>0</v>
      </c>
      <c r="BL234" s="87" t="s">
        <v>171</v>
      </c>
      <c r="BM234" s="183" t="s">
        <v>338</v>
      </c>
    </row>
    <row r="235" spans="1:65" s="160" customFormat="1" ht="22.9" customHeight="1" x14ac:dyDescent="0.2">
      <c r="B235" s="161"/>
      <c r="D235" s="162" t="s">
        <v>77</v>
      </c>
      <c r="E235" s="171" t="s">
        <v>171</v>
      </c>
      <c r="F235" s="171" t="s">
        <v>339</v>
      </c>
      <c r="I235" s="231"/>
      <c r="J235" s="172">
        <f>BK235</f>
        <v>0</v>
      </c>
      <c r="L235" s="161"/>
      <c r="M235" s="165"/>
      <c r="N235" s="166"/>
      <c r="O235" s="166"/>
      <c r="P235" s="167">
        <f>SUM(P236:P256)</f>
        <v>26.306821000000003</v>
      </c>
      <c r="Q235" s="166"/>
      <c r="R235" s="167">
        <f>SUM(R236:R256)</f>
        <v>0.311</v>
      </c>
      <c r="S235" s="166"/>
      <c r="T235" s="168">
        <f>SUM(T236:T256)</f>
        <v>0</v>
      </c>
      <c r="AR235" s="162" t="s">
        <v>85</v>
      </c>
      <c r="AT235" s="169" t="s">
        <v>77</v>
      </c>
      <c r="AU235" s="169" t="s">
        <v>85</v>
      </c>
      <c r="AY235" s="162" t="s">
        <v>164</v>
      </c>
      <c r="BK235" s="170">
        <f>SUM(BK236:BK256)</f>
        <v>0</v>
      </c>
    </row>
    <row r="236" spans="1:65" s="97" customFormat="1" ht="21.75" customHeight="1" x14ac:dyDescent="0.2">
      <c r="A236" s="95"/>
      <c r="B236" s="94"/>
      <c r="C236" s="173" t="s">
        <v>340</v>
      </c>
      <c r="D236" s="173" t="s">
        <v>166</v>
      </c>
      <c r="E236" s="174" t="s">
        <v>341</v>
      </c>
      <c r="F236" s="175" t="s">
        <v>342</v>
      </c>
      <c r="G236" s="176" t="s">
        <v>215</v>
      </c>
      <c r="H236" s="177">
        <v>0.3</v>
      </c>
      <c r="I236" s="73"/>
      <c r="J236" s="178">
        <f>ROUND(I236*H236,2)</f>
        <v>0</v>
      </c>
      <c r="K236" s="175" t="s">
        <v>170</v>
      </c>
      <c r="L236" s="94"/>
      <c r="M236" s="179" t="s">
        <v>1</v>
      </c>
      <c r="N236" s="180" t="s">
        <v>43</v>
      </c>
      <c r="O236" s="181">
        <v>1.6950000000000001</v>
      </c>
      <c r="P236" s="181">
        <f>O236*H236</f>
        <v>0.50849999999999995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95"/>
      <c r="V236" s="95"/>
      <c r="W236" s="95"/>
      <c r="X236" s="95"/>
      <c r="Y236" s="95"/>
      <c r="Z236" s="95"/>
      <c r="AA236" s="95"/>
      <c r="AB236" s="95"/>
      <c r="AC236" s="95"/>
      <c r="AD236" s="95"/>
      <c r="AE236" s="95"/>
      <c r="AR236" s="183" t="s">
        <v>171</v>
      </c>
      <c r="AT236" s="183" t="s">
        <v>166</v>
      </c>
      <c r="AU236" s="183" t="s">
        <v>87</v>
      </c>
      <c r="AY236" s="87" t="s">
        <v>164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87" t="s">
        <v>85</v>
      </c>
      <c r="BK236" s="184">
        <f>ROUND(I236*H236,2)</f>
        <v>0</v>
      </c>
      <c r="BL236" s="87" t="s">
        <v>171</v>
      </c>
      <c r="BM236" s="183" t="s">
        <v>343</v>
      </c>
    </row>
    <row r="237" spans="1:65" s="191" customFormat="1" x14ac:dyDescent="0.2">
      <c r="B237" s="192"/>
      <c r="D237" s="185" t="s">
        <v>175</v>
      </c>
      <c r="E237" s="193" t="s">
        <v>1</v>
      </c>
      <c r="F237" s="194" t="s">
        <v>275</v>
      </c>
      <c r="H237" s="193" t="s">
        <v>1</v>
      </c>
      <c r="I237" s="228"/>
      <c r="L237" s="192"/>
      <c r="M237" s="195"/>
      <c r="N237" s="196"/>
      <c r="O237" s="196"/>
      <c r="P237" s="196"/>
      <c r="Q237" s="196"/>
      <c r="R237" s="196"/>
      <c r="S237" s="196"/>
      <c r="T237" s="197"/>
      <c r="AT237" s="193" t="s">
        <v>175</v>
      </c>
      <c r="AU237" s="193" t="s">
        <v>87</v>
      </c>
      <c r="AV237" s="191" t="s">
        <v>85</v>
      </c>
      <c r="AW237" s="191" t="s">
        <v>33</v>
      </c>
      <c r="AX237" s="191" t="s">
        <v>78</v>
      </c>
      <c r="AY237" s="193" t="s">
        <v>164</v>
      </c>
    </row>
    <row r="238" spans="1:65" s="191" customFormat="1" x14ac:dyDescent="0.2">
      <c r="B238" s="192"/>
      <c r="D238" s="185" t="s">
        <v>175</v>
      </c>
      <c r="E238" s="193" t="s">
        <v>1</v>
      </c>
      <c r="F238" s="194" t="s">
        <v>344</v>
      </c>
      <c r="H238" s="193" t="s">
        <v>1</v>
      </c>
      <c r="I238" s="228"/>
      <c r="L238" s="192"/>
      <c r="M238" s="195"/>
      <c r="N238" s="196"/>
      <c r="O238" s="196"/>
      <c r="P238" s="196"/>
      <c r="Q238" s="196"/>
      <c r="R238" s="196"/>
      <c r="S238" s="196"/>
      <c r="T238" s="197"/>
      <c r="AT238" s="193" t="s">
        <v>175</v>
      </c>
      <c r="AU238" s="193" t="s">
        <v>87</v>
      </c>
      <c r="AV238" s="191" t="s">
        <v>85</v>
      </c>
      <c r="AW238" s="191" t="s">
        <v>33</v>
      </c>
      <c r="AX238" s="191" t="s">
        <v>78</v>
      </c>
      <c r="AY238" s="193" t="s">
        <v>164</v>
      </c>
    </row>
    <row r="239" spans="1:65" s="198" customFormat="1" x14ac:dyDescent="0.2">
      <c r="B239" s="199"/>
      <c r="D239" s="185" t="s">
        <v>175</v>
      </c>
      <c r="E239" s="200" t="s">
        <v>1</v>
      </c>
      <c r="F239" s="201" t="s">
        <v>345</v>
      </c>
      <c r="H239" s="202">
        <v>0.3</v>
      </c>
      <c r="I239" s="229"/>
      <c r="L239" s="199"/>
      <c r="M239" s="203"/>
      <c r="N239" s="204"/>
      <c r="O239" s="204"/>
      <c r="P239" s="204"/>
      <c r="Q239" s="204"/>
      <c r="R239" s="204"/>
      <c r="S239" s="204"/>
      <c r="T239" s="205"/>
      <c r="AT239" s="200" t="s">
        <v>175</v>
      </c>
      <c r="AU239" s="200" t="s">
        <v>87</v>
      </c>
      <c r="AV239" s="198" t="s">
        <v>87</v>
      </c>
      <c r="AW239" s="198" t="s">
        <v>33</v>
      </c>
      <c r="AX239" s="198" t="s">
        <v>85</v>
      </c>
      <c r="AY239" s="200" t="s">
        <v>164</v>
      </c>
    </row>
    <row r="240" spans="1:65" s="97" customFormat="1" ht="21.75" customHeight="1" x14ac:dyDescent="0.2">
      <c r="A240" s="95"/>
      <c r="B240" s="94"/>
      <c r="C240" s="173" t="s">
        <v>346</v>
      </c>
      <c r="D240" s="173" t="s">
        <v>166</v>
      </c>
      <c r="E240" s="174" t="s">
        <v>347</v>
      </c>
      <c r="F240" s="175" t="s">
        <v>348</v>
      </c>
      <c r="G240" s="176" t="s">
        <v>349</v>
      </c>
      <c r="H240" s="177">
        <v>5</v>
      </c>
      <c r="I240" s="73"/>
      <c r="J240" s="178">
        <f>ROUND(I240*H240,2)</f>
        <v>0</v>
      </c>
      <c r="K240" s="175" t="s">
        <v>170</v>
      </c>
      <c r="L240" s="94"/>
      <c r="M240" s="179" t="s">
        <v>1</v>
      </c>
      <c r="N240" s="180" t="s">
        <v>43</v>
      </c>
      <c r="O240" s="181">
        <v>0.28000000000000003</v>
      </c>
      <c r="P240" s="181">
        <f>O240*H240</f>
        <v>1.4000000000000001</v>
      </c>
      <c r="Q240" s="181">
        <v>6.6E-3</v>
      </c>
      <c r="R240" s="181">
        <f>Q240*H240</f>
        <v>3.3000000000000002E-2</v>
      </c>
      <c r="S240" s="181">
        <v>0</v>
      </c>
      <c r="T240" s="182">
        <f>S240*H240</f>
        <v>0</v>
      </c>
      <c r="U240" s="95"/>
      <c r="V240" s="95"/>
      <c r="W240" s="95"/>
      <c r="X240" s="95"/>
      <c r="Y240" s="95"/>
      <c r="Z240" s="95"/>
      <c r="AA240" s="95"/>
      <c r="AB240" s="95"/>
      <c r="AC240" s="95"/>
      <c r="AD240" s="95"/>
      <c r="AE240" s="95"/>
      <c r="AR240" s="183" t="s">
        <v>171</v>
      </c>
      <c r="AT240" s="183" t="s">
        <v>166</v>
      </c>
      <c r="AU240" s="183" t="s">
        <v>87</v>
      </c>
      <c r="AY240" s="87" t="s">
        <v>164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87" t="s">
        <v>85</v>
      </c>
      <c r="BK240" s="184">
        <f>ROUND(I240*H240,2)</f>
        <v>0</v>
      </c>
      <c r="BL240" s="87" t="s">
        <v>171</v>
      </c>
      <c r="BM240" s="183" t="s">
        <v>350</v>
      </c>
    </row>
    <row r="241" spans="1:65" s="191" customFormat="1" x14ac:dyDescent="0.2">
      <c r="B241" s="192"/>
      <c r="D241" s="185" t="s">
        <v>175</v>
      </c>
      <c r="E241" s="193" t="s">
        <v>1</v>
      </c>
      <c r="F241" s="194" t="s">
        <v>351</v>
      </c>
      <c r="H241" s="193" t="s">
        <v>1</v>
      </c>
      <c r="I241" s="228"/>
      <c r="L241" s="192"/>
      <c r="M241" s="195"/>
      <c r="N241" s="196"/>
      <c r="O241" s="196"/>
      <c r="P241" s="196"/>
      <c r="Q241" s="196"/>
      <c r="R241" s="196"/>
      <c r="S241" s="196"/>
      <c r="T241" s="197"/>
      <c r="AT241" s="193" t="s">
        <v>175</v>
      </c>
      <c r="AU241" s="193" t="s">
        <v>87</v>
      </c>
      <c r="AV241" s="191" t="s">
        <v>85</v>
      </c>
      <c r="AW241" s="191" t="s">
        <v>33</v>
      </c>
      <c r="AX241" s="191" t="s">
        <v>78</v>
      </c>
      <c r="AY241" s="193" t="s">
        <v>164</v>
      </c>
    </row>
    <row r="242" spans="1:65" s="198" customFormat="1" x14ac:dyDescent="0.2">
      <c r="B242" s="199"/>
      <c r="D242" s="185" t="s">
        <v>175</v>
      </c>
      <c r="E242" s="200" t="s">
        <v>1</v>
      </c>
      <c r="F242" s="201" t="s">
        <v>352</v>
      </c>
      <c r="H242" s="202">
        <v>5</v>
      </c>
      <c r="I242" s="229"/>
      <c r="L242" s="199"/>
      <c r="M242" s="203"/>
      <c r="N242" s="204"/>
      <c r="O242" s="204"/>
      <c r="P242" s="204"/>
      <c r="Q242" s="204"/>
      <c r="R242" s="204"/>
      <c r="S242" s="204"/>
      <c r="T242" s="205"/>
      <c r="AT242" s="200" t="s">
        <v>175</v>
      </c>
      <c r="AU242" s="200" t="s">
        <v>87</v>
      </c>
      <c r="AV242" s="198" t="s">
        <v>87</v>
      </c>
      <c r="AW242" s="198" t="s">
        <v>33</v>
      </c>
      <c r="AX242" s="198" t="s">
        <v>85</v>
      </c>
      <c r="AY242" s="200" t="s">
        <v>164</v>
      </c>
    </row>
    <row r="243" spans="1:65" s="97" customFormat="1" ht="16.5" customHeight="1" x14ac:dyDescent="0.2">
      <c r="A243" s="95"/>
      <c r="B243" s="94"/>
      <c r="C243" s="214" t="s">
        <v>353</v>
      </c>
      <c r="D243" s="214" t="s">
        <v>278</v>
      </c>
      <c r="E243" s="215" t="s">
        <v>354</v>
      </c>
      <c r="F243" s="216" t="s">
        <v>355</v>
      </c>
      <c r="G243" s="217" t="s">
        <v>349</v>
      </c>
      <c r="H243" s="218">
        <v>1</v>
      </c>
      <c r="I243" s="74"/>
      <c r="J243" s="219">
        <f>ROUND(I243*H243,2)</f>
        <v>0</v>
      </c>
      <c r="K243" s="216" t="s">
        <v>170</v>
      </c>
      <c r="L243" s="220"/>
      <c r="M243" s="221" t="s">
        <v>1</v>
      </c>
      <c r="N243" s="222" t="s">
        <v>43</v>
      </c>
      <c r="O243" s="181">
        <v>0</v>
      </c>
      <c r="P243" s="181">
        <f>O243*H243</f>
        <v>0</v>
      </c>
      <c r="Q243" s="181">
        <v>0.04</v>
      </c>
      <c r="R243" s="181">
        <f>Q243*H243</f>
        <v>0.04</v>
      </c>
      <c r="S243" s="181">
        <v>0</v>
      </c>
      <c r="T243" s="182">
        <f>S243*H243</f>
        <v>0</v>
      </c>
      <c r="U243" s="95"/>
      <c r="V243" s="95"/>
      <c r="W243" s="95"/>
      <c r="X243" s="95"/>
      <c r="Y243" s="95"/>
      <c r="Z243" s="95"/>
      <c r="AA243" s="95"/>
      <c r="AB243" s="95"/>
      <c r="AC243" s="95"/>
      <c r="AD243" s="95"/>
      <c r="AE243" s="95"/>
      <c r="AR243" s="183" t="s">
        <v>212</v>
      </c>
      <c r="AT243" s="183" t="s">
        <v>278</v>
      </c>
      <c r="AU243" s="183" t="s">
        <v>87</v>
      </c>
      <c r="AY243" s="87" t="s">
        <v>164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87" t="s">
        <v>85</v>
      </c>
      <c r="BK243" s="184">
        <f>ROUND(I243*H243,2)</f>
        <v>0</v>
      </c>
      <c r="BL243" s="87" t="s">
        <v>171</v>
      </c>
      <c r="BM243" s="183" t="s">
        <v>356</v>
      </c>
    </row>
    <row r="244" spans="1:65" s="97" customFormat="1" ht="16.5" customHeight="1" x14ac:dyDescent="0.2">
      <c r="A244" s="95"/>
      <c r="B244" s="94"/>
      <c r="C244" s="214" t="s">
        <v>357</v>
      </c>
      <c r="D244" s="214" t="s">
        <v>278</v>
      </c>
      <c r="E244" s="215" t="s">
        <v>358</v>
      </c>
      <c r="F244" s="216" t="s">
        <v>359</v>
      </c>
      <c r="G244" s="217" t="s">
        <v>349</v>
      </c>
      <c r="H244" s="218">
        <v>2</v>
      </c>
      <c r="I244" s="74"/>
      <c r="J244" s="219">
        <f>ROUND(I244*H244,2)</f>
        <v>0</v>
      </c>
      <c r="K244" s="216" t="s">
        <v>170</v>
      </c>
      <c r="L244" s="220"/>
      <c r="M244" s="221" t="s">
        <v>1</v>
      </c>
      <c r="N244" s="222" t="s">
        <v>43</v>
      </c>
      <c r="O244" s="181">
        <v>0</v>
      </c>
      <c r="P244" s="181">
        <f>O244*H244</f>
        <v>0</v>
      </c>
      <c r="Q244" s="181">
        <v>5.0999999999999997E-2</v>
      </c>
      <c r="R244" s="181">
        <f>Q244*H244</f>
        <v>0.10199999999999999</v>
      </c>
      <c r="S244" s="181">
        <v>0</v>
      </c>
      <c r="T244" s="182">
        <f>S244*H244</f>
        <v>0</v>
      </c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R244" s="183" t="s">
        <v>212</v>
      </c>
      <c r="AT244" s="183" t="s">
        <v>278</v>
      </c>
      <c r="AU244" s="183" t="s">
        <v>87</v>
      </c>
      <c r="AY244" s="87" t="s">
        <v>164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87" t="s">
        <v>85</v>
      </c>
      <c r="BK244" s="184">
        <f>ROUND(I244*H244,2)</f>
        <v>0</v>
      </c>
      <c r="BL244" s="87" t="s">
        <v>171</v>
      </c>
      <c r="BM244" s="183" t="s">
        <v>360</v>
      </c>
    </row>
    <row r="245" spans="1:65" s="97" customFormat="1" ht="16.5" customHeight="1" x14ac:dyDescent="0.2">
      <c r="A245" s="95"/>
      <c r="B245" s="94"/>
      <c r="C245" s="214" t="s">
        <v>361</v>
      </c>
      <c r="D245" s="214" t="s">
        <v>278</v>
      </c>
      <c r="E245" s="215" t="s">
        <v>362</v>
      </c>
      <c r="F245" s="216" t="s">
        <v>363</v>
      </c>
      <c r="G245" s="217" t="s">
        <v>349</v>
      </c>
      <c r="H245" s="218">
        <v>2</v>
      </c>
      <c r="I245" s="74"/>
      <c r="J245" s="219">
        <f>ROUND(I245*H245,2)</f>
        <v>0</v>
      </c>
      <c r="K245" s="216" t="s">
        <v>170</v>
      </c>
      <c r="L245" s="220"/>
      <c r="M245" s="221" t="s">
        <v>1</v>
      </c>
      <c r="N245" s="222" t="s">
        <v>43</v>
      </c>
      <c r="O245" s="181">
        <v>0</v>
      </c>
      <c r="P245" s="181">
        <f>O245*H245</f>
        <v>0</v>
      </c>
      <c r="Q245" s="181">
        <v>6.8000000000000005E-2</v>
      </c>
      <c r="R245" s="181">
        <f>Q245*H245</f>
        <v>0.13600000000000001</v>
      </c>
      <c r="S245" s="181">
        <v>0</v>
      </c>
      <c r="T245" s="182">
        <f>S245*H245</f>
        <v>0</v>
      </c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R245" s="183" t="s">
        <v>212</v>
      </c>
      <c r="AT245" s="183" t="s">
        <v>278</v>
      </c>
      <c r="AU245" s="183" t="s">
        <v>87</v>
      </c>
      <c r="AY245" s="87" t="s">
        <v>164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87" t="s">
        <v>85</v>
      </c>
      <c r="BK245" s="184">
        <f>ROUND(I245*H245,2)</f>
        <v>0</v>
      </c>
      <c r="BL245" s="87" t="s">
        <v>171</v>
      </c>
      <c r="BM245" s="183" t="s">
        <v>364</v>
      </c>
    </row>
    <row r="246" spans="1:65" s="97" customFormat="1" ht="33" customHeight="1" x14ac:dyDescent="0.2">
      <c r="A246" s="95"/>
      <c r="B246" s="94"/>
      <c r="C246" s="173" t="s">
        <v>365</v>
      </c>
      <c r="D246" s="173" t="s">
        <v>166</v>
      </c>
      <c r="E246" s="174" t="s">
        <v>366</v>
      </c>
      <c r="F246" s="175" t="s">
        <v>367</v>
      </c>
      <c r="G246" s="176" t="s">
        <v>215</v>
      </c>
      <c r="H246" s="177">
        <v>11.412000000000001</v>
      </c>
      <c r="I246" s="73"/>
      <c r="J246" s="178">
        <f>ROUND(I246*H246,2)</f>
        <v>0</v>
      </c>
      <c r="K246" s="175" t="s">
        <v>170</v>
      </c>
      <c r="L246" s="94"/>
      <c r="M246" s="179" t="s">
        <v>1</v>
      </c>
      <c r="N246" s="180" t="s">
        <v>43</v>
      </c>
      <c r="O246" s="181">
        <v>1.4650000000000001</v>
      </c>
      <c r="P246" s="181">
        <f>O246*H246</f>
        <v>16.718580000000003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95"/>
      <c r="V246" s="95"/>
      <c r="W246" s="95"/>
      <c r="X246" s="95"/>
      <c r="Y246" s="95"/>
      <c r="Z246" s="95"/>
      <c r="AA246" s="95"/>
      <c r="AB246" s="95"/>
      <c r="AC246" s="95"/>
      <c r="AD246" s="95"/>
      <c r="AE246" s="95"/>
      <c r="AR246" s="183" t="s">
        <v>171</v>
      </c>
      <c r="AT246" s="183" t="s">
        <v>166</v>
      </c>
      <c r="AU246" s="183" t="s">
        <v>87</v>
      </c>
      <c r="AY246" s="87" t="s">
        <v>164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87" t="s">
        <v>85</v>
      </c>
      <c r="BK246" s="184">
        <f>ROUND(I246*H246,2)</f>
        <v>0</v>
      </c>
      <c r="BL246" s="87" t="s">
        <v>171</v>
      </c>
      <c r="BM246" s="183" t="s">
        <v>368</v>
      </c>
    </row>
    <row r="247" spans="1:65" s="191" customFormat="1" x14ac:dyDescent="0.2">
      <c r="B247" s="192"/>
      <c r="D247" s="185" t="s">
        <v>175</v>
      </c>
      <c r="E247" s="193" t="s">
        <v>1</v>
      </c>
      <c r="F247" s="194" t="s">
        <v>176</v>
      </c>
      <c r="H247" s="193" t="s">
        <v>1</v>
      </c>
      <c r="I247" s="228"/>
      <c r="L247" s="192"/>
      <c r="M247" s="195"/>
      <c r="N247" s="196"/>
      <c r="O247" s="196"/>
      <c r="P247" s="196"/>
      <c r="Q247" s="196"/>
      <c r="R247" s="196"/>
      <c r="S247" s="196"/>
      <c r="T247" s="197"/>
      <c r="AT247" s="193" t="s">
        <v>175</v>
      </c>
      <c r="AU247" s="193" t="s">
        <v>87</v>
      </c>
      <c r="AV247" s="191" t="s">
        <v>85</v>
      </c>
      <c r="AW247" s="191" t="s">
        <v>33</v>
      </c>
      <c r="AX247" s="191" t="s">
        <v>78</v>
      </c>
      <c r="AY247" s="193" t="s">
        <v>164</v>
      </c>
    </row>
    <row r="248" spans="1:65" s="191" customFormat="1" x14ac:dyDescent="0.2">
      <c r="B248" s="192"/>
      <c r="D248" s="185" t="s">
        <v>175</v>
      </c>
      <c r="E248" s="193" t="s">
        <v>1</v>
      </c>
      <c r="F248" s="194" t="s">
        <v>228</v>
      </c>
      <c r="H248" s="193" t="s">
        <v>1</v>
      </c>
      <c r="I248" s="228"/>
      <c r="L248" s="192"/>
      <c r="M248" s="195"/>
      <c r="N248" s="196"/>
      <c r="O248" s="196"/>
      <c r="P248" s="196"/>
      <c r="Q248" s="196"/>
      <c r="R248" s="196"/>
      <c r="S248" s="196"/>
      <c r="T248" s="197"/>
      <c r="AT248" s="193" t="s">
        <v>175</v>
      </c>
      <c r="AU248" s="193" t="s">
        <v>87</v>
      </c>
      <c r="AV248" s="191" t="s">
        <v>85</v>
      </c>
      <c r="AW248" s="191" t="s">
        <v>33</v>
      </c>
      <c r="AX248" s="191" t="s">
        <v>78</v>
      </c>
      <c r="AY248" s="193" t="s">
        <v>164</v>
      </c>
    </row>
    <row r="249" spans="1:65" s="198" customFormat="1" x14ac:dyDescent="0.2">
      <c r="B249" s="199"/>
      <c r="D249" s="185" t="s">
        <v>175</v>
      </c>
      <c r="E249" s="200" t="s">
        <v>1</v>
      </c>
      <c r="F249" s="201" t="s">
        <v>369</v>
      </c>
      <c r="H249" s="202">
        <v>11.01</v>
      </c>
      <c r="I249" s="229"/>
      <c r="L249" s="199"/>
      <c r="M249" s="203"/>
      <c r="N249" s="204"/>
      <c r="O249" s="204"/>
      <c r="P249" s="204"/>
      <c r="Q249" s="204"/>
      <c r="R249" s="204"/>
      <c r="S249" s="204"/>
      <c r="T249" s="205"/>
      <c r="AT249" s="200" t="s">
        <v>175</v>
      </c>
      <c r="AU249" s="200" t="s">
        <v>87</v>
      </c>
      <c r="AV249" s="198" t="s">
        <v>87</v>
      </c>
      <c r="AW249" s="198" t="s">
        <v>33</v>
      </c>
      <c r="AX249" s="198" t="s">
        <v>78</v>
      </c>
      <c r="AY249" s="200" t="s">
        <v>164</v>
      </c>
    </row>
    <row r="250" spans="1:65" s="191" customFormat="1" x14ac:dyDescent="0.2">
      <c r="B250" s="192"/>
      <c r="D250" s="185" t="s">
        <v>175</v>
      </c>
      <c r="E250" s="193" t="s">
        <v>1</v>
      </c>
      <c r="F250" s="194" t="s">
        <v>370</v>
      </c>
      <c r="H250" s="193" t="s">
        <v>1</v>
      </c>
      <c r="I250" s="228"/>
      <c r="L250" s="192"/>
      <c r="M250" s="195"/>
      <c r="N250" s="196"/>
      <c r="O250" s="196"/>
      <c r="P250" s="196"/>
      <c r="Q250" s="196"/>
      <c r="R250" s="196"/>
      <c r="S250" s="196"/>
      <c r="T250" s="197"/>
      <c r="AT250" s="193" t="s">
        <v>175</v>
      </c>
      <c r="AU250" s="193" t="s">
        <v>87</v>
      </c>
      <c r="AV250" s="191" t="s">
        <v>85</v>
      </c>
      <c r="AW250" s="191" t="s">
        <v>33</v>
      </c>
      <c r="AX250" s="191" t="s">
        <v>78</v>
      </c>
      <c r="AY250" s="193" t="s">
        <v>164</v>
      </c>
    </row>
    <row r="251" spans="1:65" s="191" customFormat="1" x14ac:dyDescent="0.2">
      <c r="B251" s="192"/>
      <c r="D251" s="185" t="s">
        <v>175</v>
      </c>
      <c r="E251" s="193" t="s">
        <v>1</v>
      </c>
      <c r="F251" s="194" t="s">
        <v>371</v>
      </c>
      <c r="H251" s="193" t="s">
        <v>1</v>
      </c>
      <c r="I251" s="228"/>
      <c r="L251" s="192"/>
      <c r="M251" s="195"/>
      <c r="N251" s="196"/>
      <c r="O251" s="196"/>
      <c r="P251" s="196"/>
      <c r="Q251" s="196"/>
      <c r="R251" s="196"/>
      <c r="S251" s="196"/>
      <c r="T251" s="197"/>
      <c r="AT251" s="193" t="s">
        <v>175</v>
      </c>
      <c r="AU251" s="193" t="s">
        <v>87</v>
      </c>
      <c r="AV251" s="191" t="s">
        <v>85</v>
      </c>
      <c r="AW251" s="191" t="s">
        <v>33</v>
      </c>
      <c r="AX251" s="191" t="s">
        <v>78</v>
      </c>
      <c r="AY251" s="193" t="s">
        <v>164</v>
      </c>
    </row>
    <row r="252" spans="1:65" s="198" customFormat="1" x14ac:dyDescent="0.2">
      <c r="B252" s="199"/>
      <c r="D252" s="185" t="s">
        <v>175</v>
      </c>
      <c r="E252" s="200" t="s">
        <v>1</v>
      </c>
      <c r="F252" s="201" t="s">
        <v>372</v>
      </c>
      <c r="H252" s="202">
        <v>0.40200000000000002</v>
      </c>
      <c r="I252" s="229"/>
      <c r="L252" s="199"/>
      <c r="M252" s="203"/>
      <c r="N252" s="204"/>
      <c r="O252" s="204"/>
      <c r="P252" s="204"/>
      <c r="Q252" s="204"/>
      <c r="R252" s="204"/>
      <c r="S252" s="204"/>
      <c r="T252" s="205"/>
      <c r="AT252" s="200" t="s">
        <v>175</v>
      </c>
      <c r="AU252" s="200" t="s">
        <v>87</v>
      </c>
      <c r="AV252" s="198" t="s">
        <v>87</v>
      </c>
      <c r="AW252" s="198" t="s">
        <v>33</v>
      </c>
      <c r="AX252" s="198" t="s">
        <v>78</v>
      </c>
      <c r="AY252" s="200" t="s">
        <v>164</v>
      </c>
    </row>
    <row r="253" spans="1:65" s="206" customFormat="1" x14ac:dyDescent="0.2">
      <c r="B253" s="207"/>
      <c r="D253" s="185" t="s">
        <v>175</v>
      </c>
      <c r="E253" s="208" t="s">
        <v>1</v>
      </c>
      <c r="F253" s="209" t="s">
        <v>233</v>
      </c>
      <c r="H253" s="210">
        <v>11.412000000000001</v>
      </c>
      <c r="I253" s="230"/>
      <c r="L253" s="207"/>
      <c r="M253" s="211"/>
      <c r="N253" s="212"/>
      <c r="O253" s="212"/>
      <c r="P253" s="212"/>
      <c r="Q253" s="212"/>
      <c r="R253" s="212"/>
      <c r="S253" s="212"/>
      <c r="T253" s="213"/>
      <c r="AT253" s="208" t="s">
        <v>175</v>
      </c>
      <c r="AU253" s="208" t="s">
        <v>87</v>
      </c>
      <c r="AV253" s="206" t="s">
        <v>171</v>
      </c>
      <c r="AW253" s="206" t="s">
        <v>33</v>
      </c>
      <c r="AX253" s="206" t="s">
        <v>85</v>
      </c>
      <c r="AY253" s="208" t="s">
        <v>164</v>
      </c>
    </row>
    <row r="254" spans="1:65" s="97" customFormat="1" ht="33" customHeight="1" x14ac:dyDescent="0.2">
      <c r="A254" s="95"/>
      <c r="B254" s="94"/>
      <c r="C254" s="173" t="s">
        <v>373</v>
      </c>
      <c r="D254" s="173" t="s">
        <v>166</v>
      </c>
      <c r="E254" s="174" t="s">
        <v>374</v>
      </c>
      <c r="F254" s="175" t="s">
        <v>375</v>
      </c>
      <c r="G254" s="176" t="s">
        <v>215</v>
      </c>
      <c r="H254" s="177">
        <v>5.5609999999999999</v>
      </c>
      <c r="I254" s="73"/>
      <c r="J254" s="178">
        <f>ROUND(I254*H254,2)</f>
        <v>0</v>
      </c>
      <c r="K254" s="175" t="s">
        <v>170</v>
      </c>
      <c r="L254" s="94"/>
      <c r="M254" s="179" t="s">
        <v>1</v>
      </c>
      <c r="N254" s="180" t="s">
        <v>43</v>
      </c>
      <c r="O254" s="181">
        <v>1.381</v>
      </c>
      <c r="P254" s="181">
        <f>O254*H254</f>
        <v>7.6797409999999999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95"/>
      <c r="V254" s="95"/>
      <c r="W254" s="95"/>
      <c r="X254" s="95"/>
      <c r="Y254" s="95"/>
      <c r="Z254" s="95"/>
      <c r="AA254" s="95"/>
      <c r="AB254" s="95"/>
      <c r="AC254" s="95"/>
      <c r="AD254" s="95"/>
      <c r="AE254" s="95"/>
      <c r="AR254" s="183" t="s">
        <v>171</v>
      </c>
      <c r="AT254" s="183" t="s">
        <v>166</v>
      </c>
      <c r="AU254" s="183" t="s">
        <v>87</v>
      </c>
      <c r="AY254" s="87" t="s">
        <v>164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87" t="s">
        <v>85</v>
      </c>
      <c r="BK254" s="184">
        <f>ROUND(I254*H254,2)</f>
        <v>0</v>
      </c>
      <c r="BL254" s="87" t="s">
        <v>171</v>
      </c>
      <c r="BM254" s="183" t="s">
        <v>376</v>
      </c>
    </row>
    <row r="255" spans="1:65" s="191" customFormat="1" x14ac:dyDescent="0.2">
      <c r="B255" s="192"/>
      <c r="D255" s="185" t="s">
        <v>175</v>
      </c>
      <c r="E255" s="193" t="s">
        <v>1</v>
      </c>
      <c r="F255" s="194" t="s">
        <v>176</v>
      </c>
      <c r="H255" s="193" t="s">
        <v>1</v>
      </c>
      <c r="I255" s="228"/>
      <c r="L255" s="192"/>
      <c r="M255" s="195"/>
      <c r="N255" s="196"/>
      <c r="O255" s="196"/>
      <c r="P255" s="196"/>
      <c r="Q255" s="196"/>
      <c r="R255" s="196"/>
      <c r="S255" s="196"/>
      <c r="T255" s="197"/>
      <c r="AT255" s="193" t="s">
        <v>175</v>
      </c>
      <c r="AU255" s="193" t="s">
        <v>87</v>
      </c>
      <c r="AV255" s="191" t="s">
        <v>85</v>
      </c>
      <c r="AW255" s="191" t="s">
        <v>33</v>
      </c>
      <c r="AX255" s="191" t="s">
        <v>78</v>
      </c>
      <c r="AY255" s="193" t="s">
        <v>164</v>
      </c>
    </row>
    <row r="256" spans="1:65" s="198" customFormat="1" x14ac:dyDescent="0.2">
      <c r="B256" s="199"/>
      <c r="D256" s="185" t="s">
        <v>175</v>
      </c>
      <c r="E256" s="200" t="s">
        <v>1</v>
      </c>
      <c r="F256" s="201" t="s">
        <v>377</v>
      </c>
      <c r="H256" s="202">
        <v>5.5609999999999999</v>
      </c>
      <c r="I256" s="229"/>
      <c r="L256" s="199"/>
      <c r="M256" s="203"/>
      <c r="N256" s="204"/>
      <c r="O256" s="204"/>
      <c r="P256" s="204"/>
      <c r="Q256" s="204"/>
      <c r="R256" s="204"/>
      <c r="S256" s="204"/>
      <c r="T256" s="205"/>
      <c r="AT256" s="200" t="s">
        <v>175</v>
      </c>
      <c r="AU256" s="200" t="s">
        <v>87</v>
      </c>
      <c r="AV256" s="198" t="s">
        <v>87</v>
      </c>
      <c r="AW256" s="198" t="s">
        <v>33</v>
      </c>
      <c r="AX256" s="198" t="s">
        <v>85</v>
      </c>
      <c r="AY256" s="200" t="s">
        <v>164</v>
      </c>
    </row>
    <row r="257" spans="1:65" s="160" customFormat="1" ht="22.9" customHeight="1" x14ac:dyDescent="0.2">
      <c r="B257" s="161"/>
      <c r="D257" s="162" t="s">
        <v>77</v>
      </c>
      <c r="E257" s="171" t="s">
        <v>196</v>
      </c>
      <c r="F257" s="171" t="s">
        <v>378</v>
      </c>
      <c r="I257" s="231"/>
      <c r="J257" s="172">
        <f>BK257</f>
        <v>0</v>
      </c>
      <c r="L257" s="161"/>
      <c r="M257" s="165"/>
      <c r="N257" s="166"/>
      <c r="O257" s="166"/>
      <c r="P257" s="167">
        <f>SUM(P258:P268)</f>
        <v>8.6998139999999999</v>
      </c>
      <c r="Q257" s="166"/>
      <c r="R257" s="167">
        <f>SUM(R258:R268)</f>
        <v>0</v>
      </c>
      <c r="S257" s="166"/>
      <c r="T257" s="168">
        <f>SUM(T258:T268)</f>
        <v>0</v>
      </c>
      <c r="AR257" s="162" t="s">
        <v>85</v>
      </c>
      <c r="AT257" s="169" t="s">
        <v>77</v>
      </c>
      <c r="AU257" s="169" t="s">
        <v>85</v>
      </c>
      <c r="AY257" s="162" t="s">
        <v>164</v>
      </c>
      <c r="BK257" s="170">
        <f>SUM(BK258:BK268)</f>
        <v>0</v>
      </c>
    </row>
    <row r="258" spans="1:65" s="97" customFormat="1" ht="21.75" customHeight="1" x14ac:dyDescent="0.2">
      <c r="A258" s="95"/>
      <c r="B258" s="94"/>
      <c r="C258" s="173" t="s">
        <v>379</v>
      </c>
      <c r="D258" s="173" t="s">
        <v>166</v>
      </c>
      <c r="E258" s="174" t="s">
        <v>380</v>
      </c>
      <c r="F258" s="175" t="s">
        <v>381</v>
      </c>
      <c r="G258" s="176" t="s">
        <v>169</v>
      </c>
      <c r="H258" s="177">
        <v>99.313000000000002</v>
      </c>
      <c r="I258" s="73"/>
      <c r="J258" s="178">
        <f>ROUND(I258*H258,2)</f>
        <v>0</v>
      </c>
      <c r="K258" s="175" t="s">
        <v>170</v>
      </c>
      <c r="L258" s="94"/>
      <c r="M258" s="179" t="s">
        <v>1</v>
      </c>
      <c r="N258" s="180" t="s">
        <v>43</v>
      </c>
      <c r="O258" s="181">
        <v>2.3E-2</v>
      </c>
      <c r="P258" s="181">
        <f>O258*H258</f>
        <v>2.2841990000000001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95"/>
      <c r="V258" s="95"/>
      <c r="W258" s="95"/>
      <c r="X258" s="95"/>
      <c r="Y258" s="95"/>
      <c r="Z258" s="95"/>
      <c r="AA258" s="95"/>
      <c r="AB258" s="95"/>
      <c r="AC258" s="95"/>
      <c r="AD258" s="95"/>
      <c r="AE258" s="95"/>
      <c r="AR258" s="183" t="s">
        <v>171</v>
      </c>
      <c r="AT258" s="183" t="s">
        <v>166</v>
      </c>
      <c r="AU258" s="183" t="s">
        <v>87</v>
      </c>
      <c r="AY258" s="87" t="s">
        <v>164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87" t="s">
        <v>85</v>
      </c>
      <c r="BK258" s="184">
        <f>ROUND(I258*H258,2)</f>
        <v>0</v>
      </c>
      <c r="BL258" s="87" t="s">
        <v>171</v>
      </c>
      <c r="BM258" s="183" t="s">
        <v>382</v>
      </c>
    </row>
    <row r="259" spans="1:65" s="191" customFormat="1" x14ac:dyDescent="0.2">
      <c r="B259" s="192"/>
      <c r="D259" s="185" t="s">
        <v>175</v>
      </c>
      <c r="E259" s="193" t="s">
        <v>1</v>
      </c>
      <c r="F259" s="194" t="s">
        <v>383</v>
      </c>
      <c r="H259" s="193" t="s">
        <v>1</v>
      </c>
      <c r="I259" s="228"/>
      <c r="L259" s="192"/>
      <c r="M259" s="195"/>
      <c r="N259" s="196"/>
      <c r="O259" s="196"/>
      <c r="P259" s="196"/>
      <c r="Q259" s="196"/>
      <c r="R259" s="196"/>
      <c r="S259" s="196"/>
      <c r="T259" s="197"/>
      <c r="AT259" s="193" t="s">
        <v>175</v>
      </c>
      <c r="AU259" s="193" t="s">
        <v>87</v>
      </c>
      <c r="AV259" s="191" t="s">
        <v>85</v>
      </c>
      <c r="AW259" s="191" t="s">
        <v>33</v>
      </c>
      <c r="AX259" s="191" t="s">
        <v>78</v>
      </c>
      <c r="AY259" s="193" t="s">
        <v>164</v>
      </c>
    </row>
    <row r="260" spans="1:65" s="198" customFormat="1" x14ac:dyDescent="0.2">
      <c r="B260" s="199"/>
      <c r="D260" s="185" t="s">
        <v>175</v>
      </c>
      <c r="E260" s="200" t="s">
        <v>1</v>
      </c>
      <c r="F260" s="201" t="s">
        <v>384</v>
      </c>
      <c r="H260" s="202">
        <v>99.313000000000002</v>
      </c>
      <c r="I260" s="229"/>
      <c r="L260" s="199"/>
      <c r="M260" s="203"/>
      <c r="N260" s="204"/>
      <c r="O260" s="204"/>
      <c r="P260" s="204"/>
      <c r="Q260" s="204"/>
      <c r="R260" s="204"/>
      <c r="S260" s="204"/>
      <c r="T260" s="205"/>
      <c r="AT260" s="200" t="s">
        <v>175</v>
      </c>
      <c r="AU260" s="200" t="s">
        <v>87</v>
      </c>
      <c r="AV260" s="198" t="s">
        <v>87</v>
      </c>
      <c r="AW260" s="198" t="s">
        <v>33</v>
      </c>
      <c r="AX260" s="198" t="s">
        <v>85</v>
      </c>
      <c r="AY260" s="200" t="s">
        <v>164</v>
      </c>
    </row>
    <row r="261" spans="1:65" s="97" customFormat="1" ht="21.75" customHeight="1" x14ac:dyDescent="0.2">
      <c r="A261" s="95"/>
      <c r="B261" s="94"/>
      <c r="C261" s="173" t="s">
        <v>385</v>
      </c>
      <c r="D261" s="173" t="s">
        <v>166</v>
      </c>
      <c r="E261" s="174" t="s">
        <v>386</v>
      </c>
      <c r="F261" s="175" t="s">
        <v>387</v>
      </c>
      <c r="G261" s="176" t="s">
        <v>169</v>
      </c>
      <c r="H261" s="177">
        <v>99.313000000000002</v>
      </c>
      <c r="I261" s="73"/>
      <c r="J261" s="178">
        <f>ROUND(I261*H261,2)</f>
        <v>0</v>
      </c>
      <c r="K261" s="175" t="s">
        <v>170</v>
      </c>
      <c r="L261" s="94"/>
      <c r="M261" s="179" t="s">
        <v>1</v>
      </c>
      <c r="N261" s="180" t="s">
        <v>43</v>
      </c>
      <c r="O261" s="181">
        <v>3.1E-2</v>
      </c>
      <c r="P261" s="181">
        <f>O261*H261</f>
        <v>3.078703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95"/>
      <c r="V261" s="95"/>
      <c r="W261" s="95"/>
      <c r="X261" s="95"/>
      <c r="Y261" s="95"/>
      <c r="Z261" s="95"/>
      <c r="AA261" s="95"/>
      <c r="AB261" s="95"/>
      <c r="AC261" s="95"/>
      <c r="AD261" s="95"/>
      <c r="AE261" s="95"/>
      <c r="AR261" s="183" t="s">
        <v>171</v>
      </c>
      <c r="AT261" s="183" t="s">
        <v>166</v>
      </c>
      <c r="AU261" s="183" t="s">
        <v>87</v>
      </c>
      <c r="AY261" s="87" t="s">
        <v>164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87" t="s">
        <v>85</v>
      </c>
      <c r="BK261" s="184">
        <f>ROUND(I261*H261,2)</f>
        <v>0</v>
      </c>
      <c r="BL261" s="87" t="s">
        <v>171</v>
      </c>
      <c r="BM261" s="183" t="s">
        <v>388</v>
      </c>
    </row>
    <row r="262" spans="1:65" s="191" customFormat="1" x14ac:dyDescent="0.2">
      <c r="B262" s="192"/>
      <c r="D262" s="185" t="s">
        <v>175</v>
      </c>
      <c r="E262" s="193" t="s">
        <v>1</v>
      </c>
      <c r="F262" s="194" t="s">
        <v>389</v>
      </c>
      <c r="H262" s="193" t="s">
        <v>1</v>
      </c>
      <c r="I262" s="228"/>
      <c r="L262" s="192"/>
      <c r="M262" s="195"/>
      <c r="N262" s="196"/>
      <c r="O262" s="196"/>
      <c r="P262" s="196"/>
      <c r="Q262" s="196"/>
      <c r="R262" s="196"/>
      <c r="S262" s="196"/>
      <c r="T262" s="197"/>
      <c r="AT262" s="193" t="s">
        <v>175</v>
      </c>
      <c r="AU262" s="193" t="s">
        <v>87</v>
      </c>
      <c r="AV262" s="191" t="s">
        <v>85</v>
      </c>
      <c r="AW262" s="191" t="s">
        <v>33</v>
      </c>
      <c r="AX262" s="191" t="s">
        <v>78</v>
      </c>
      <c r="AY262" s="193" t="s">
        <v>164</v>
      </c>
    </row>
    <row r="263" spans="1:65" s="191" customFormat="1" x14ac:dyDescent="0.2">
      <c r="B263" s="192"/>
      <c r="D263" s="185" t="s">
        <v>175</v>
      </c>
      <c r="E263" s="193" t="s">
        <v>1</v>
      </c>
      <c r="F263" s="194" t="s">
        <v>390</v>
      </c>
      <c r="H263" s="193" t="s">
        <v>1</v>
      </c>
      <c r="I263" s="228"/>
      <c r="L263" s="192"/>
      <c r="M263" s="195"/>
      <c r="N263" s="196"/>
      <c r="O263" s="196"/>
      <c r="P263" s="196"/>
      <c r="Q263" s="196"/>
      <c r="R263" s="196"/>
      <c r="S263" s="196"/>
      <c r="T263" s="197"/>
      <c r="AT263" s="193" t="s">
        <v>175</v>
      </c>
      <c r="AU263" s="193" t="s">
        <v>87</v>
      </c>
      <c r="AV263" s="191" t="s">
        <v>85</v>
      </c>
      <c r="AW263" s="191" t="s">
        <v>33</v>
      </c>
      <c r="AX263" s="191" t="s">
        <v>78</v>
      </c>
      <c r="AY263" s="193" t="s">
        <v>164</v>
      </c>
    </row>
    <row r="264" spans="1:65" s="198" customFormat="1" x14ac:dyDescent="0.2">
      <c r="B264" s="199"/>
      <c r="D264" s="185" t="s">
        <v>175</v>
      </c>
      <c r="E264" s="200" t="s">
        <v>1</v>
      </c>
      <c r="F264" s="201" t="s">
        <v>384</v>
      </c>
      <c r="H264" s="202">
        <v>99.313000000000002</v>
      </c>
      <c r="I264" s="229"/>
      <c r="L264" s="199"/>
      <c r="M264" s="203"/>
      <c r="N264" s="204"/>
      <c r="O264" s="204"/>
      <c r="P264" s="204"/>
      <c r="Q264" s="204"/>
      <c r="R264" s="204"/>
      <c r="S264" s="204"/>
      <c r="T264" s="205"/>
      <c r="AT264" s="200" t="s">
        <v>175</v>
      </c>
      <c r="AU264" s="200" t="s">
        <v>87</v>
      </c>
      <c r="AV264" s="198" t="s">
        <v>87</v>
      </c>
      <c r="AW264" s="198" t="s">
        <v>33</v>
      </c>
      <c r="AX264" s="198" t="s">
        <v>85</v>
      </c>
      <c r="AY264" s="200" t="s">
        <v>164</v>
      </c>
    </row>
    <row r="265" spans="1:65" s="97" customFormat="1" ht="21.75" customHeight="1" x14ac:dyDescent="0.2">
      <c r="A265" s="95"/>
      <c r="B265" s="94"/>
      <c r="C265" s="173" t="s">
        <v>391</v>
      </c>
      <c r="D265" s="173" t="s">
        <v>166</v>
      </c>
      <c r="E265" s="174" t="s">
        <v>392</v>
      </c>
      <c r="F265" s="175" t="s">
        <v>393</v>
      </c>
      <c r="G265" s="176" t="s">
        <v>169</v>
      </c>
      <c r="H265" s="177">
        <v>139.03800000000001</v>
      </c>
      <c r="I265" s="73"/>
      <c r="J265" s="178">
        <f>ROUND(I265*H265,2)</f>
        <v>0</v>
      </c>
      <c r="K265" s="175" t="s">
        <v>1</v>
      </c>
      <c r="L265" s="94"/>
      <c r="M265" s="179" t="s">
        <v>1</v>
      </c>
      <c r="N265" s="180" t="s">
        <v>43</v>
      </c>
      <c r="O265" s="181">
        <v>2.4E-2</v>
      </c>
      <c r="P265" s="181">
        <f>O265*H265</f>
        <v>3.3369120000000003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95"/>
      <c r="V265" s="95"/>
      <c r="W265" s="95"/>
      <c r="X265" s="95"/>
      <c r="Y265" s="95"/>
      <c r="Z265" s="95"/>
      <c r="AA265" s="95"/>
      <c r="AB265" s="95"/>
      <c r="AC265" s="95"/>
      <c r="AD265" s="95"/>
      <c r="AE265" s="95"/>
      <c r="AR265" s="183" t="s">
        <v>171</v>
      </c>
      <c r="AT265" s="183" t="s">
        <v>166</v>
      </c>
      <c r="AU265" s="183" t="s">
        <v>87</v>
      </c>
      <c r="AY265" s="87" t="s">
        <v>164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87" t="s">
        <v>85</v>
      </c>
      <c r="BK265" s="184">
        <f>ROUND(I265*H265,2)</f>
        <v>0</v>
      </c>
      <c r="BL265" s="87" t="s">
        <v>171</v>
      </c>
      <c r="BM265" s="183" t="s">
        <v>394</v>
      </c>
    </row>
    <row r="266" spans="1:65" s="191" customFormat="1" x14ac:dyDescent="0.2">
      <c r="B266" s="192"/>
      <c r="D266" s="185" t="s">
        <v>175</v>
      </c>
      <c r="E266" s="193" t="s">
        <v>1</v>
      </c>
      <c r="F266" s="194" t="s">
        <v>383</v>
      </c>
      <c r="H266" s="193" t="s">
        <v>1</v>
      </c>
      <c r="I266" s="228"/>
      <c r="L266" s="192"/>
      <c r="M266" s="195"/>
      <c r="N266" s="196"/>
      <c r="O266" s="196"/>
      <c r="P266" s="196"/>
      <c r="Q266" s="196"/>
      <c r="R266" s="196"/>
      <c r="S266" s="196"/>
      <c r="T266" s="197"/>
      <c r="AT266" s="193" t="s">
        <v>175</v>
      </c>
      <c r="AU266" s="193" t="s">
        <v>87</v>
      </c>
      <c r="AV266" s="191" t="s">
        <v>85</v>
      </c>
      <c r="AW266" s="191" t="s">
        <v>33</v>
      </c>
      <c r="AX266" s="191" t="s">
        <v>78</v>
      </c>
      <c r="AY266" s="193" t="s">
        <v>164</v>
      </c>
    </row>
    <row r="267" spans="1:65" s="191" customFormat="1" ht="22.5" x14ac:dyDescent="0.2">
      <c r="B267" s="192"/>
      <c r="D267" s="185" t="s">
        <v>175</v>
      </c>
      <c r="E267" s="193" t="s">
        <v>1</v>
      </c>
      <c r="F267" s="194" t="s">
        <v>395</v>
      </c>
      <c r="H267" s="193" t="s">
        <v>1</v>
      </c>
      <c r="I267" s="228"/>
      <c r="L267" s="192"/>
      <c r="M267" s="195"/>
      <c r="N267" s="196"/>
      <c r="O267" s="196"/>
      <c r="P267" s="196"/>
      <c r="Q267" s="196"/>
      <c r="R267" s="196"/>
      <c r="S267" s="196"/>
      <c r="T267" s="197"/>
      <c r="AT267" s="193" t="s">
        <v>175</v>
      </c>
      <c r="AU267" s="193" t="s">
        <v>87</v>
      </c>
      <c r="AV267" s="191" t="s">
        <v>85</v>
      </c>
      <c r="AW267" s="191" t="s">
        <v>33</v>
      </c>
      <c r="AX267" s="191" t="s">
        <v>78</v>
      </c>
      <c r="AY267" s="193" t="s">
        <v>164</v>
      </c>
    </row>
    <row r="268" spans="1:65" s="198" customFormat="1" x14ac:dyDescent="0.2">
      <c r="B268" s="199"/>
      <c r="D268" s="185" t="s">
        <v>175</v>
      </c>
      <c r="E268" s="200" t="s">
        <v>1</v>
      </c>
      <c r="F268" s="201" t="s">
        <v>396</v>
      </c>
      <c r="H268" s="202">
        <v>139.03800000000001</v>
      </c>
      <c r="I268" s="229"/>
      <c r="L268" s="199"/>
      <c r="M268" s="203"/>
      <c r="N268" s="204"/>
      <c r="O268" s="204"/>
      <c r="P268" s="204"/>
      <c r="Q268" s="204"/>
      <c r="R268" s="204"/>
      <c r="S268" s="204"/>
      <c r="T268" s="205"/>
      <c r="AT268" s="200" t="s">
        <v>175</v>
      </c>
      <c r="AU268" s="200" t="s">
        <v>87</v>
      </c>
      <c r="AV268" s="198" t="s">
        <v>87</v>
      </c>
      <c r="AW268" s="198" t="s">
        <v>33</v>
      </c>
      <c r="AX268" s="198" t="s">
        <v>85</v>
      </c>
      <c r="AY268" s="200" t="s">
        <v>164</v>
      </c>
    </row>
    <row r="269" spans="1:65" s="160" customFormat="1" ht="22.9" customHeight="1" x14ac:dyDescent="0.2">
      <c r="B269" s="161"/>
      <c r="D269" s="162" t="s">
        <v>77</v>
      </c>
      <c r="E269" s="171" t="s">
        <v>212</v>
      </c>
      <c r="F269" s="171" t="s">
        <v>397</v>
      </c>
      <c r="I269" s="231"/>
      <c r="J269" s="172">
        <f>BK269</f>
        <v>0</v>
      </c>
      <c r="L269" s="161"/>
      <c r="M269" s="165"/>
      <c r="N269" s="166"/>
      <c r="O269" s="166"/>
      <c r="P269" s="167">
        <f>SUM(P270:P329)</f>
        <v>130.79255000000001</v>
      </c>
      <c r="Q269" s="166"/>
      <c r="R269" s="167">
        <f>SUM(R270:R329)</f>
        <v>19.556254499999998</v>
      </c>
      <c r="S269" s="166"/>
      <c r="T269" s="168">
        <f>SUM(T270:T329)</f>
        <v>0.2</v>
      </c>
      <c r="AR269" s="162" t="s">
        <v>85</v>
      </c>
      <c r="AT269" s="169" t="s">
        <v>77</v>
      </c>
      <c r="AU269" s="169" t="s">
        <v>85</v>
      </c>
      <c r="AY269" s="162" t="s">
        <v>164</v>
      </c>
      <c r="BK269" s="170">
        <f>SUM(BK270:BK329)</f>
        <v>0</v>
      </c>
    </row>
    <row r="270" spans="1:65" s="97" customFormat="1" ht="33" customHeight="1" x14ac:dyDescent="0.2">
      <c r="A270" s="95"/>
      <c r="B270" s="94"/>
      <c r="C270" s="173" t="s">
        <v>398</v>
      </c>
      <c r="D270" s="173" t="s">
        <v>166</v>
      </c>
      <c r="E270" s="174" t="s">
        <v>399</v>
      </c>
      <c r="F270" s="175" t="s">
        <v>400</v>
      </c>
      <c r="G270" s="176" t="s">
        <v>349</v>
      </c>
      <c r="H270" s="177">
        <v>1</v>
      </c>
      <c r="I270" s="73"/>
      <c r="J270" s="178">
        <f>ROUND(I270*H270,2)</f>
        <v>0</v>
      </c>
      <c r="K270" s="175" t="s">
        <v>1</v>
      </c>
      <c r="L270" s="94"/>
      <c r="M270" s="179" t="s">
        <v>1</v>
      </c>
      <c r="N270" s="180" t="s">
        <v>43</v>
      </c>
      <c r="O270" s="181">
        <v>0.49</v>
      </c>
      <c r="P270" s="181">
        <f>O270*H270</f>
        <v>0.49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95"/>
      <c r="V270" s="95"/>
      <c r="W270" s="95"/>
      <c r="X270" s="95"/>
      <c r="Y270" s="95"/>
      <c r="Z270" s="95"/>
      <c r="AA270" s="95"/>
      <c r="AB270" s="95"/>
      <c r="AC270" s="95"/>
      <c r="AD270" s="95"/>
      <c r="AE270" s="95"/>
      <c r="AR270" s="183" t="s">
        <v>171</v>
      </c>
      <c r="AT270" s="183" t="s">
        <v>166</v>
      </c>
      <c r="AU270" s="183" t="s">
        <v>87</v>
      </c>
      <c r="AY270" s="87" t="s">
        <v>164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87" t="s">
        <v>85</v>
      </c>
      <c r="BK270" s="184">
        <f>ROUND(I270*H270,2)</f>
        <v>0</v>
      </c>
      <c r="BL270" s="87" t="s">
        <v>171</v>
      </c>
      <c r="BM270" s="183" t="s">
        <v>401</v>
      </c>
    </row>
    <row r="271" spans="1:65" s="191" customFormat="1" x14ac:dyDescent="0.2">
      <c r="B271" s="192"/>
      <c r="D271" s="185" t="s">
        <v>175</v>
      </c>
      <c r="E271" s="193" t="s">
        <v>1</v>
      </c>
      <c r="F271" s="194" t="s">
        <v>402</v>
      </c>
      <c r="H271" s="193" t="s">
        <v>1</v>
      </c>
      <c r="I271" s="228"/>
      <c r="L271" s="192"/>
      <c r="M271" s="195"/>
      <c r="N271" s="196"/>
      <c r="O271" s="196"/>
      <c r="P271" s="196"/>
      <c r="Q271" s="196"/>
      <c r="R271" s="196"/>
      <c r="S271" s="196"/>
      <c r="T271" s="197"/>
      <c r="AT271" s="193" t="s">
        <v>175</v>
      </c>
      <c r="AU271" s="193" t="s">
        <v>87</v>
      </c>
      <c r="AV271" s="191" t="s">
        <v>85</v>
      </c>
      <c r="AW271" s="191" t="s">
        <v>33</v>
      </c>
      <c r="AX271" s="191" t="s">
        <v>78</v>
      </c>
      <c r="AY271" s="193" t="s">
        <v>164</v>
      </c>
    </row>
    <row r="272" spans="1:65" s="198" customFormat="1" x14ac:dyDescent="0.2">
      <c r="B272" s="199"/>
      <c r="D272" s="185" t="s">
        <v>175</v>
      </c>
      <c r="E272" s="200" t="s">
        <v>1</v>
      </c>
      <c r="F272" s="201" t="s">
        <v>85</v>
      </c>
      <c r="H272" s="202">
        <v>1</v>
      </c>
      <c r="I272" s="229"/>
      <c r="L272" s="199"/>
      <c r="M272" s="203"/>
      <c r="N272" s="204"/>
      <c r="O272" s="204"/>
      <c r="P272" s="204"/>
      <c r="Q272" s="204"/>
      <c r="R272" s="204"/>
      <c r="S272" s="204"/>
      <c r="T272" s="205"/>
      <c r="AT272" s="200" t="s">
        <v>175</v>
      </c>
      <c r="AU272" s="200" t="s">
        <v>87</v>
      </c>
      <c r="AV272" s="198" t="s">
        <v>87</v>
      </c>
      <c r="AW272" s="198" t="s">
        <v>33</v>
      </c>
      <c r="AX272" s="198" t="s">
        <v>85</v>
      </c>
      <c r="AY272" s="200" t="s">
        <v>164</v>
      </c>
    </row>
    <row r="273" spans="1:65" s="97" customFormat="1" ht="33" customHeight="1" x14ac:dyDescent="0.2">
      <c r="A273" s="95"/>
      <c r="B273" s="94"/>
      <c r="C273" s="173" t="s">
        <v>403</v>
      </c>
      <c r="D273" s="173" t="s">
        <v>166</v>
      </c>
      <c r="E273" s="174" t="s">
        <v>404</v>
      </c>
      <c r="F273" s="175" t="s">
        <v>405</v>
      </c>
      <c r="G273" s="176" t="s">
        <v>187</v>
      </c>
      <c r="H273" s="177">
        <v>19.5</v>
      </c>
      <c r="I273" s="73"/>
      <c r="J273" s="178">
        <f>ROUND(I273*H273,2)</f>
        <v>0</v>
      </c>
      <c r="K273" s="175" t="s">
        <v>170</v>
      </c>
      <c r="L273" s="94"/>
      <c r="M273" s="179" t="s">
        <v>1</v>
      </c>
      <c r="N273" s="180" t="s">
        <v>43</v>
      </c>
      <c r="O273" s="181">
        <v>0.28299999999999997</v>
      </c>
      <c r="P273" s="181">
        <f>O273*H273</f>
        <v>5.5184999999999995</v>
      </c>
      <c r="Q273" s="181">
        <v>3.0000000000000001E-5</v>
      </c>
      <c r="R273" s="181">
        <f>Q273*H273</f>
        <v>5.8500000000000002E-4</v>
      </c>
      <c r="S273" s="181">
        <v>0</v>
      </c>
      <c r="T273" s="182">
        <f>S273*H273</f>
        <v>0</v>
      </c>
      <c r="U273" s="95"/>
      <c r="V273" s="95"/>
      <c r="W273" s="95"/>
      <c r="X273" s="95"/>
      <c r="Y273" s="95"/>
      <c r="Z273" s="95"/>
      <c r="AA273" s="95"/>
      <c r="AB273" s="95"/>
      <c r="AC273" s="95"/>
      <c r="AD273" s="95"/>
      <c r="AE273" s="95"/>
      <c r="AR273" s="183" t="s">
        <v>171</v>
      </c>
      <c r="AT273" s="183" t="s">
        <v>166</v>
      </c>
      <c r="AU273" s="183" t="s">
        <v>87</v>
      </c>
      <c r="AY273" s="87" t="s">
        <v>164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87" t="s">
        <v>85</v>
      </c>
      <c r="BK273" s="184">
        <f>ROUND(I273*H273,2)</f>
        <v>0</v>
      </c>
      <c r="BL273" s="87" t="s">
        <v>171</v>
      </c>
      <c r="BM273" s="183" t="s">
        <v>406</v>
      </c>
    </row>
    <row r="274" spans="1:65" s="198" customFormat="1" x14ac:dyDescent="0.2">
      <c r="B274" s="199"/>
      <c r="D274" s="185" t="s">
        <v>175</v>
      </c>
      <c r="E274" s="200" t="s">
        <v>1</v>
      </c>
      <c r="F274" s="201" t="s">
        <v>407</v>
      </c>
      <c r="H274" s="202">
        <v>19.5</v>
      </c>
      <c r="I274" s="229"/>
      <c r="L274" s="199"/>
      <c r="M274" s="203"/>
      <c r="N274" s="204"/>
      <c r="O274" s="204"/>
      <c r="P274" s="204"/>
      <c r="Q274" s="204"/>
      <c r="R274" s="204"/>
      <c r="S274" s="204"/>
      <c r="T274" s="205"/>
      <c r="AT274" s="200" t="s">
        <v>175</v>
      </c>
      <c r="AU274" s="200" t="s">
        <v>87</v>
      </c>
      <c r="AV274" s="198" t="s">
        <v>87</v>
      </c>
      <c r="AW274" s="198" t="s">
        <v>33</v>
      </c>
      <c r="AX274" s="198" t="s">
        <v>85</v>
      </c>
      <c r="AY274" s="200" t="s">
        <v>164</v>
      </c>
    </row>
    <row r="275" spans="1:65" s="97" customFormat="1" ht="21.75" customHeight="1" x14ac:dyDescent="0.2">
      <c r="A275" s="95"/>
      <c r="B275" s="94"/>
      <c r="C275" s="214" t="s">
        <v>408</v>
      </c>
      <c r="D275" s="214" t="s">
        <v>278</v>
      </c>
      <c r="E275" s="215" t="s">
        <v>409</v>
      </c>
      <c r="F275" s="216" t="s">
        <v>410</v>
      </c>
      <c r="G275" s="217" t="s">
        <v>187</v>
      </c>
      <c r="H275" s="218">
        <v>19.5</v>
      </c>
      <c r="I275" s="74"/>
      <c r="J275" s="219">
        <f>ROUND(I275*H275,2)</f>
        <v>0</v>
      </c>
      <c r="K275" s="216" t="s">
        <v>170</v>
      </c>
      <c r="L275" s="220"/>
      <c r="M275" s="221" t="s">
        <v>1</v>
      </c>
      <c r="N275" s="222" t="s">
        <v>43</v>
      </c>
      <c r="O275" s="181">
        <v>0</v>
      </c>
      <c r="P275" s="181">
        <f>O275*H275</f>
        <v>0</v>
      </c>
      <c r="Q275" s="181">
        <v>2.4E-2</v>
      </c>
      <c r="R275" s="181">
        <f>Q275*H275</f>
        <v>0.46800000000000003</v>
      </c>
      <c r="S275" s="181">
        <v>0</v>
      </c>
      <c r="T275" s="182">
        <f>S275*H275</f>
        <v>0</v>
      </c>
      <c r="U275" s="95"/>
      <c r="V275" s="95"/>
      <c r="W275" s="95"/>
      <c r="X275" s="95"/>
      <c r="Y275" s="95"/>
      <c r="Z275" s="95"/>
      <c r="AA275" s="95"/>
      <c r="AB275" s="95"/>
      <c r="AC275" s="95"/>
      <c r="AD275" s="95"/>
      <c r="AE275" s="95"/>
      <c r="AR275" s="183" t="s">
        <v>212</v>
      </c>
      <c r="AT275" s="183" t="s">
        <v>278</v>
      </c>
      <c r="AU275" s="183" t="s">
        <v>87</v>
      </c>
      <c r="AY275" s="87" t="s">
        <v>164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87" t="s">
        <v>85</v>
      </c>
      <c r="BK275" s="184">
        <f>ROUND(I275*H275,2)</f>
        <v>0</v>
      </c>
      <c r="BL275" s="87" t="s">
        <v>171</v>
      </c>
      <c r="BM275" s="183" t="s">
        <v>411</v>
      </c>
    </row>
    <row r="276" spans="1:65" s="97" customFormat="1" ht="55.5" customHeight="1" x14ac:dyDescent="0.2">
      <c r="A276" s="95"/>
      <c r="B276" s="94"/>
      <c r="C276" s="173" t="s">
        <v>412</v>
      </c>
      <c r="D276" s="173" t="s">
        <v>166</v>
      </c>
      <c r="E276" s="174" t="s">
        <v>413</v>
      </c>
      <c r="F276" s="175" t="s">
        <v>414</v>
      </c>
      <c r="G276" s="176" t="s">
        <v>349</v>
      </c>
      <c r="H276" s="177">
        <v>13</v>
      </c>
      <c r="I276" s="73"/>
      <c r="J276" s="178">
        <f>ROUND(I276*H276,2)</f>
        <v>0</v>
      </c>
      <c r="K276" s="175" t="s">
        <v>1</v>
      </c>
      <c r="L276" s="94"/>
      <c r="M276" s="179" t="s">
        <v>1</v>
      </c>
      <c r="N276" s="180" t="s">
        <v>43</v>
      </c>
      <c r="O276" s="181">
        <v>3.6999999999999998E-2</v>
      </c>
      <c r="P276" s="181">
        <f>O276*H276</f>
        <v>0.48099999999999998</v>
      </c>
      <c r="Q276" s="181">
        <v>8.4999999999999995E-4</v>
      </c>
      <c r="R276" s="181">
        <f>Q276*H276</f>
        <v>1.1049999999999999E-2</v>
      </c>
      <c r="S276" s="181">
        <v>0</v>
      </c>
      <c r="T276" s="182">
        <f>S276*H276</f>
        <v>0</v>
      </c>
      <c r="U276" s="95"/>
      <c r="V276" s="95"/>
      <c r="W276" s="95"/>
      <c r="X276" s="95"/>
      <c r="Y276" s="95"/>
      <c r="Z276" s="95"/>
      <c r="AA276" s="95"/>
      <c r="AB276" s="95"/>
      <c r="AC276" s="95"/>
      <c r="AD276" s="95"/>
      <c r="AE276" s="95"/>
      <c r="AR276" s="183" t="s">
        <v>171</v>
      </c>
      <c r="AT276" s="183" t="s">
        <v>166</v>
      </c>
      <c r="AU276" s="183" t="s">
        <v>87</v>
      </c>
      <c r="AY276" s="87" t="s">
        <v>164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87" t="s">
        <v>85</v>
      </c>
      <c r="BK276" s="184">
        <f>ROUND(I276*H276,2)</f>
        <v>0</v>
      </c>
      <c r="BL276" s="87" t="s">
        <v>171</v>
      </c>
      <c r="BM276" s="183" t="s">
        <v>415</v>
      </c>
    </row>
    <row r="277" spans="1:65" s="191" customFormat="1" x14ac:dyDescent="0.2">
      <c r="B277" s="192"/>
      <c r="D277" s="185" t="s">
        <v>175</v>
      </c>
      <c r="E277" s="193" t="s">
        <v>1</v>
      </c>
      <c r="F277" s="194" t="s">
        <v>416</v>
      </c>
      <c r="H277" s="193" t="s">
        <v>1</v>
      </c>
      <c r="I277" s="228"/>
      <c r="L277" s="192"/>
      <c r="M277" s="195"/>
      <c r="N277" s="196"/>
      <c r="O277" s="196"/>
      <c r="P277" s="196"/>
      <c r="Q277" s="196"/>
      <c r="R277" s="196"/>
      <c r="S277" s="196"/>
      <c r="T277" s="197"/>
      <c r="AT277" s="193" t="s">
        <v>175</v>
      </c>
      <c r="AU277" s="193" t="s">
        <v>87</v>
      </c>
      <c r="AV277" s="191" t="s">
        <v>85</v>
      </c>
      <c r="AW277" s="191" t="s">
        <v>33</v>
      </c>
      <c r="AX277" s="191" t="s">
        <v>78</v>
      </c>
      <c r="AY277" s="193" t="s">
        <v>164</v>
      </c>
    </row>
    <row r="278" spans="1:65" s="198" customFormat="1" x14ac:dyDescent="0.2">
      <c r="B278" s="199"/>
      <c r="D278" s="185" t="s">
        <v>175</v>
      </c>
      <c r="E278" s="200" t="s">
        <v>1</v>
      </c>
      <c r="F278" s="201" t="s">
        <v>245</v>
      </c>
      <c r="H278" s="202">
        <v>13</v>
      </c>
      <c r="I278" s="229"/>
      <c r="L278" s="199"/>
      <c r="M278" s="203"/>
      <c r="N278" s="204"/>
      <c r="O278" s="204"/>
      <c r="P278" s="204"/>
      <c r="Q278" s="204"/>
      <c r="R278" s="204"/>
      <c r="S278" s="204"/>
      <c r="T278" s="205"/>
      <c r="AT278" s="200" t="s">
        <v>175</v>
      </c>
      <c r="AU278" s="200" t="s">
        <v>87</v>
      </c>
      <c r="AV278" s="198" t="s">
        <v>87</v>
      </c>
      <c r="AW278" s="198" t="s">
        <v>33</v>
      </c>
      <c r="AX278" s="198" t="s">
        <v>85</v>
      </c>
      <c r="AY278" s="200" t="s">
        <v>164</v>
      </c>
    </row>
    <row r="279" spans="1:65" s="97" customFormat="1" ht="33" customHeight="1" x14ac:dyDescent="0.2">
      <c r="A279" s="95"/>
      <c r="B279" s="94"/>
      <c r="C279" s="173" t="s">
        <v>417</v>
      </c>
      <c r="D279" s="173" t="s">
        <v>166</v>
      </c>
      <c r="E279" s="174" t="s">
        <v>418</v>
      </c>
      <c r="F279" s="175" t="s">
        <v>419</v>
      </c>
      <c r="G279" s="176" t="s">
        <v>187</v>
      </c>
      <c r="H279" s="177">
        <v>85.55</v>
      </c>
      <c r="I279" s="73"/>
      <c r="J279" s="178">
        <f>ROUND(I279*H279,2)</f>
        <v>0</v>
      </c>
      <c r="K279" s="175" t="s">
        <v>170</v>
      </c>
      <c r="L279" s="94"/>
      <c r="M279" s="179" t="s">
        <v>1</v>
      </c>
      <c r="N279" s="180" t="s">
        <v>43</v>
      </c>
      <c r="O279" s="181">
        <v>0.68600000000000005</v>
      </c>
      <c r="P279" s="181">
        <f>O279*H279</f>
        <v>58.6873</v>
      </c>
      <c r="Q279" s="181">
        <v>8.0000000000000007E-5</v>
      </c>
      <c r="R279" s="181">
        <f>Q279*H279</f>
        <v>6.8440000000000003E-3</v>
      </c>
      <c r="S279" s="181">
        <v>0</v>
      </c>
      <c r="T279" s="182">
        <f>S279*H279</f>
        <v>0</v>
      </c>
      <c r="U279" s="95"/>
      <c r="V279" s="95"/>
      <c r="W279" s="95"/>
      <c r="X279" s="95"/>
      <c r="Y279" s="95"/>
      <c r="Z279" s="95"/>
      <c r="AA279" s="95"/>
      <c r="AB279" s="95"/>
      <c r="AC279" s="95"/>
      <c r="AD279" s="95"/>
      <c r="AE279" s="95"/>
      <c r="AR279" s="183" t="s">
        <v>171</v>
      </c>
      <c r="AT279" s="183" t="s">
        <v>166</v>
      </c>
      <c r="AU279" s="183" t="s">
        <v>87</v>
      </c>
      <c r="AY279" s="87" t="s">
        <v>164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87" t="s">
        <v>85</v>
      </c>
      <c r="BK279" s="184">
        <f>ROUND(I279*H279,2)</f>
        <v>0</v>
      </c>
      <c r="BL279" s="87" t="s">
        <v>171</v>
      </c>
      <c r="BM279" s="183" t="s">
        <v>420</v>
      </c>
    </row>
    <row r="280" spans="1:65" s="191" customFormat="1" x14ac:dyDescent="0.2">
      <c r="B280" s="192"/>
      <c r="D280" s="185" t="s">
        <v>175</v>
      </c>
      <c r="E280" s="193" t="s">
        <v>1</v>
      </c>
      <c r="F280" s="194" t="s">
        <v>421</v>
      </c>
      <c r="H280" s="193" t="s">
        <v>1</v>
      </c>
      <c r="I280" s="228"/>
      <c r="L280" s="192"/>
      <c r="M280" s="195"/>
      <c r="N280" s="196"/>
      <c r="O280" s="196"/>
      <c r="P280" s="196"/>
      <c r="Q280" s="196"/>
      <c r="R280" s="196"/>
      <c r="S280" s="196"/>
      <c r="T280" s="197"/>
      <c r="AT280" s="193" t="s">
        <v>175</v>
      </c>
      <c r="AU280" s="193" t="s">
        <v>87</v>
      </c>
      <c r="AV280" s="191" t="s">
        <v>85</v>
      </c>
      <c r="AW280" s="191" t="s">
        <v>33</v>
      </c>
      <c r="AX280" s="191" t="s">
        <v>78</v>
      </c>
      <c r="AY280" s="193" t="s">
        <v>164</v>
      </c>
    </row>
    <row r="281" spans="1:65" s="198" customFormat="1" x14ac:dyDescent="0.2">
      <c r="B281" s="199"/>
      <c r="D281" s="185" t="s">
        <v>175</v>
      </c>
      <c r="E281" s="200" t="s">
        <v>1</v>
      </c>
      <c r="F281" s="201" t="s">
        <v>422</v>
      </c>
      <c r="H281" s="202">
        <v>89.95</v>
      </c>
      <c r="I281" s="229"/>
      <c r="L281" s="199"/>
      <c r="M281" s="203"/>
      <c r="N281" s="204"/>
      <c r="O281" s="204"/>
      <c r="P281" s="204"/>
      <c r="Q281" s="204"/>
      <c r="R281" s="204"/>
      <c r="S281" s="204"/>
      <c r="T281" s="205"/>
      <c r="AT281" s="200" t="s">
        <v>175</v>
      </c>
      <c r="AU281" s="200" t="s">
        <v>87</v>
      </c>
      <c r="AV281" s="198" t="s">
        <v>87</v>
      </c>
      <c r="AW281" s="198" t="s">
        <v>33</v>
      </c>
      <c r="AX281" s="198" t="s">
        <v>78</v>
      </c>
      <c r="AY281" s="200" t="s">
        <v>164</v>
      </c>
    </row>
    <row r="282" spans="1:65" s="198" customFormat="1" x14ac:dyDescent="0.2">
      <c r="B282" s="199"/>
      <c r="D282" s="185" t="s">
        <v>175</v>
      </c>
      <c r="E282" s="200" t="s">
        <v>1</v>
      </c>
      <c r="F282" s="201" t="s">
        <v>423</v>
      </c>
      <c r="H282" s="202">
        <v>-2</v>
      </c>
      <c r="I282" s="229"/>
      <c r="L282" s="199"/>
      <c r="M282" s="203"/>
      <c r="N282" s="204"/>
      <c r="O282" s="204"/>
      <c r="P282" s="204"/>
      <c r="Q282" s="204"/>
      <c r="R282" s="204"/>
      <c r="S282" s="204"/>
      <c r="T282" s="205"/>
      <c r="AT282" s="200" t="s">
        <v>175</v>
      </c>
      <c r="AU282" s="200" t="s">
        <v>87</v>
      </c>
      <c r="AV282" s="198" t="s">
        <v>87</v>
      </c>
      <c r="AW282" s="198" t="s">
        <v>33</v>
      </c>
      <c r="AX282" s="198" t="s">
        <v>78</v>
      </c>
      <c r="AY282" s="200" t="s">
        <v>164</v>
      </c>
    </row>
    <row r="283" spans="1:65" s="198" customFormat="1" x14ac:dyDescent="0.2">
      <c r="B283" s="199"/>
      <c r="D283" s="185" t="s">
        <v>175</v>
      </c>
      <c r="E283" s="200" t="s">
        <v>1</v>
      </c>
      <c r="F283" s="201" t="s">
        <v>424</v>
      </c>
      <c r="H283" s="202">
        <v>-2.4</v>
      </c>
      <c r="I283" s="229"/>
      <c r="L283" s="199"/>
      <c r="M283" s="203"/>
      <c r="N283" s="204"/>
      <c r="O283" s="204"/>
      <c r="P283" s="204"/>
      <c r="Q283" s="204"/>
      <c r="R283" s="204"/>
      <c r="S283" s="204"/>
      <c r="T283" s="205"/>
      <c r="AT283" s="200" t="s">
        <v>175</v>
      </c>
      <c r="AU283" s="200" t="s">
        <v>87</v>
      </c>
      <c r="AV283" s="198" t="s">
        <v>87</v>
      </c>
      <c r="AW283" s="198" t="s">
        <v>33</v>
      </c>
      <c r="AX283" s="198" t="s">
        <v>78</v>
      </c>
      <c r="AY283" s="200" t="s">
        <v>164</v>
      </c>
    </row>
    <row r="284" spans="1:65" s="206" customFormat="1" x14ac:dyDescent="0.2">
      <c r="B284" s="207"/>
      <c r="D284" s="185" t="s">
        <v>175</v>
      </c>
      <c r="E284" s="208" t="s">
        <v>1</v>
      </c>
      <c r="F284" s="209" t="s">
        <v>233</v>
      </c>
      <c r="H284" s="210">
        <v>85.55</v>
      </c>
      <c r="I284" s="230"/>
      <c r="L284" s="207"/>
      <c r="M284" s="211"/>
      <c r="N284" s="212"/>
      <c r="O284" s="212"/>
      <c r="P284" s="212"/>
      <c r="Q284" s="212"/>
      <c r="R284" s="212"/>
      <c r="S284" s="212"/>
      <c r="T284" s="213"/>
      <c r="AT284" s="208" t="s">
        <v>175</v>
      </c>
      <c r="AU284" s="208" t="s">
        <v>87</v>
      </c>
      <c r="AV284" s="206" t="s">
        <v>171</v>
      </c>
      <c r="AW284" s="206" t="s">
        <v>33</v>
      </c>
      <c r="AX284" s="206" t="s">
        <v>85</v>
      </c>
      <c r="AY284" s="208" t="s">
        <v>164</v>
      </c>
    </row>
    <row r="285" spans="1:65" s="97" customFormat="1" ht="21.75" customHeight="1" x14ac:dyDescent="0.2">
      <c r="A285" s="95"/>
      <c r="B285" s="94"/>
      <c r="C285" s="214" t="s">
        <v>425</v>
      </c>
      <c r="D285" s="214" t="s">
        <v>278</v>
      </c>
      <c r="E285" s="215" t="s">
        <v>426</v>
      </c>
      <c r="F285" s="216" t="s">
        <v>427</v>
      </c>
      <c r="G285" s="217" t="s">
        <v>187</v>
      </c>
      <c r="H285" s="218">
        <v>85.55</v>
      </c>
      <c r="I285" s="74"/>
      <c r="J285" s="219">
        <f>ROUND(I285*H285,2)</f>
        <v>0</v>
      </c>
      <c r="K285" s="216" t="s">
        <v>170</v>
      </c>
      <c r="L285" s="220"/>
      <c r="M285" s="221" t="s">
        <v>1</v>
      </c>
      <c r="N285" s="222" t="s">
        <v>43</v>
      </c>
      <c r="O285" s="181">
        <v>0</v>
      </c>
      <c r="P285" s="181">
        <f>O285*H285</f>
        <v>0</v>
      </c>
      <c r="Q285" s="181">
        <v>7.1999999999999995E-2</v>
      </c>
      <c r="R285" s="181">
        <f>Q285*H285</f>
        <v>6.1595999999999993</v>
      </c>
      <c r="S285" s="181">
        <v>0</v>
      </c>
      <c r="T285" s="182">
        <f>S285*H285</f>
        <v>0</v>
      </c>
      <c r="U285" s="95"/>
      <c r="V285" s="95"/>
      <c r="W285" s="95"/>
      <c r="X285" s="95"/>
      <c r="Y285" s="95"/>
      <c r="Z285" s="95"/>
      <c r="AA285" s="95"/>
      <c r="AB285" s="95"/>
      <c r="AC285" s="95"/>
      <c r="AD285" s="95"/>
      <c r="AE285" s="95"/>
      <c r="AR285" s="183" t="s">
        <v>212</v>
      </c>
      <c r="AT285" s="183" t="s">
        <v>278</v>
      </c>
      <c r="AU285" s="183" t="s">
        <v>87</v>
      </c>
      <c r="AY285" s="87" t="s">
        <v>164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87" t="s">
        <v>85</v>
      </c>
      <c r="BK285" s="184">
        <f>ROUND(I285*H285,2)</f>
        <v>0</v>
      </c>
      <c r="BL285" s="87" t="s">
        <v>171</v>
      </c>
      <c r="BM285" s="183" t="s">
        <v>428</v>
      </c>
    </row>
    <row r="286" spans="1:65" s="198" customFormat="1" x14ac:dyDescent="0.2">
      <c r="B286" s="199"/>
      <c r="D286" s="185" t="s">
        <v>175</v>
      </c>
      <c r="E286" s="200" t="s">
        <v>1</v>
      </c>
      <c r="F286" s="201" t="s">
        <v>429</v>
      </c>
      <c r="H286" s="202">
        <v>85.55</v>
      </c>
      <c r="I286" s="229"/>
      <c r="L286" s="199"/>
      <c r="M286" s="203"/>
      <c r="N286" s="204"/>
      <c r="O286" s="204"/>
      <c r="P286" s="204"/>
      <c r="Q286" s="204"/>
      <c r="R286" s="204"/>
      <c r="S286" s="204"/>
      <c r="T286" s="205"/>
      <c r="AT286" s="200" t="s">
        <v>175</v>
      </c>
      <c r="AU286" s="200" t="s">
        <v>87</v>
      </c>
      <c r="AV286" s="198" t="s">
        <v>87</v>
      </c>
      <c r="AW286" s="198" t="s">
        <v>33</v>
      </c>
      <c r="AX286" s="198" t="s">
        <v>85</v>
      </c>
      <c r="AY286" s="200" t="s">
        <v>164</v>
      </c>
    </row>
    <row r="287" spans="1:65" s="97" customFormat="1" ht="55.5" customHeight="1" x14ac:dyDescent="0.2">
      <c r="A287" s="95"/>
      <c r="B287" s="94"/>
      <c r="C287" s="173" t="s">
        <v>430</v>
      </c>
      <c r="D287" s="173" t="s">
        <v>166</v>
      </c>
      <c r="E287" s="174" t="s">
        <v>431</v>
      </c>
      <c r="F287" s="175" t="s">
        <v>432</v>
      </c>
      <c r="G287" s="176" t="s">
        <v>349</v>
      </c>
      <c r="H287" s="177">
        <v>1</v>
      </c>
      <c r="I287" s="73"/>
      <c r="J287" s="178">
        <f>ROUND(I287*H287,2)</f>
        <v>0</v>
      </c>
      <c r="K287" s="175" t="s">
        <v>170</v>
      </c>
      <c r="L287" s="94"/>
      <c r="M287" s="179" t="s">
        <v>1</v>
      </c>
      <c r="N287" s="180" t="s">
        <v>43</v>
      </c>
      <c r="O287" s="181">
        <v>5.1999999999999998E-2</v>
      </c>
      <c r="P287" s="181">
        <f>O287*H287</f>
        <v>5.1999999999999998E-2</v>
      </c>
      <c r="Q287" s="181">
        <v>1.75E-3</v>
      </c>
      <c r="R287" s="181">
        <f>Q287*H287</f>
        <v>1.75E-3</v>
      </c>
      <c r="S287" s="181">
        <v>0</v>
      </c>
      <c r="T287" s="182">
        <f>S287*H287</f>
        <v>0</v>
      </c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R287" s="183" t="s">
        <v>171</v>
      </c>
      <c r="AT287" s="183" t="s">
        <v>166</v>
      </c>
      <c r="AU287" s="183" t="s">
        <v>87</v>
      </c>
      <c r="AY287" s="87" t="s">
        <v>164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87" t="s">
        <v>85</v>
      </c>
      <c r="BK287" s="184">
        <f>ROUND(I287*H287,2)</f>
        <v>0</v>
      </c>
      <c r="BL287" s="87" t="s">
        <v>171</v>
      </c>
      <c r="BM287" s="183" t="s">
        <v>433</v>
      </c>
    </row>
    <row r="288" spans="1:65" s="97" customFormat="1" ht="33" customHeight="1" x14ac:dyDescent="0.2">
      <c r="A288" s="95"/>
      <c r="B288" s="94"/>
      <c r="C288" s="173" t="s">
        <v>434</v>
      </c>
      <c r="D288" s="173" t="s">
        <v>166</v>
      </c>
      <c r="E288" s="174" t="s">
        <v>435</v>
      </c>
      <c r="F288" s="175" t="s">
        <v>436</v>
      </c>
      <c r="G288" s="176" t="s">
        <v>349</v>
      </c>
      <c r="H288" s="177">
        <v>39</v>
      </c>
      <c r="I288" s="73"/>
      <c r="J288" s="178">
        <f>ROUND(I288*H288,2)</f>
        <v>0</v>
      </c>
      <c r="K288" s="175" t="s">
        <v>170</v>
      </c>
      <c r="L288" s="94"/>
      <c r="M288" s="179" t="s">
        <v>1</v>
      </c>
      <c r="N288" s="180" t="s">
        <v>43</v>
      </c>
      <c r="O288" s="181">
        <v>0.53900000000000003</v>
      </c>
      <c r="P288" s="181">
        <f>O288*H288</f>
        <v>21.021000000000001</v>
      </c>
      <c r="Q288" s="181">
        <v>6.9999999999999994E-5</v>
      </c>
      <c r="R288" s="181">
        <f>Q288*H288</f>
        <v>2.7299999999999998E-3</v>
      </c>
      <c r="S288" s="181">
        <v>0</v>
      </c>
      <c r="T288" s="182">
        <f>S288*H288</f>
        <v>0</v>
      </c>
      <c r="U288" s="95"/>
      <c r="V288" s="95"/>
      <c r="W288" s="95"/>
      <c r="X288" s="95"/>
      <c r="Y288" s="95"/>
      <c r="Z288" s="95"/>
      <c r="AA288" s="95"/>
      <c r="AB288" s="95"/>
      <c r="AC288" s="95"/>
      <c r="AD288" s="95"/>
      <c r="AE288" s="95"/>
      <c r="AR288" s="183" t="s">
        <v>171</v>
      </c>
      <c r="AT288" s="183" t="s">
        <v>166</v>
      </c>
      <c r="AU288" s="183" t="s">
        <v>87</v>
      </c>
      <c r="AY288" s="87" t="s">
        <v>164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87" t="s">
        <v>85</v>
      </c>
      <c r="BK288" s="184">
        <f>ROUND(I288*H288,2)</f>
        <v>0</v>
      </c>
      <c r="BL288" s="87" t="s">
        <v>171</v>
      </c>
      <c r="BM288" s="183" t="s">
        <v>437</v>
      </c>
    </row>
    <row r="289" spans="1:65" s="198" customFormat="1" x14ac:dyDescent="0.2">
      <c r="B289" s="199"/>
      <c r="D289" s="185" t="s">
        <v>175</v>
      </c>
      <c r="E289" s="200" t="s">
        <v>1</v>
      </c>
      <c r="F289" s="201" t="s">
        <v>438</v>
      </c>
      <c r="H289" s="202">
        <v>39</v>
      </c>
      <c r="I289" s="229"/>
      <c r="L289" s="199"/>
      <c r="M289" s="203"/>
      <c r="N289" s="204"/>
      <c r="O289" s="204"/>
      <c r="P289" s="204"/>
      <c r="Q289" s="204"/>
      <c r="R289" s="204"/>
      <c r="S289" s="204"/>
      <c r="T289" s="205"/>
      <c r="AT289" s="200" t="s">
        <v>175</v>
      </c>
      <c r="AU289" s="200" t="s">
        <v>87</v>
      </c>
      <c r="AV289" s="198" t="s">
        <v>87</v>
      </c>
      <c r="AW289" s="198" t="s">
        <v>33</v>
      </c>
      <c r="AX289" s="198" t="s">
        <v>85</v>
      </c>
      <c r="AY289" s="200" t="s">
        <v>164</v>
      </c>
    </row>
    <row r="290" spans="1:65" s="97" customFormat="1" ht="21.75" customHeight="1" x14ac:dyDescent="0.2">
      <c r="A290" s="95"/>
      <c r="B290" s="94"/>
      <c r="C290" s="214" t="s">
        <v>439</v>
      </c>
      <c r="D290" s="214" t="s">
        <v>278</v>
      </c>
      <c r="E290" s="215" t="s">
        <v>440</v>
      </c>
      <c r="F290" s="216" t="s">
        <v>441</v>
      </c>
      <c r="G290" s="217" t="s">
        <v>349</v>
      </c>
      <c r="H290" s="218">
        <v>13</v>
      </c>
      <c r="I290" s="74"/>
      <c r="J290" s="219">
        <f>ROUND(I290*H290,2)</f>
        <v>0</v>
      </c>
      <c r="K290" s="216" t="s">
        <v>170</v>
      </c>
      <c r="L290" s="220"/>
      <c r="M290" s="221" t="s">
        <v>1</v>
      </c>
      <c r="N290" s="222" t="s">
        <v>43</v>
      </c>
      <c r="O290" s="181">
        <v>0</v>
      </c>
      <c r="P290" s="181">
        <f>O290*H290</f>
        <v>0</v>
      </c>
      <c r="Q290" s="181">
        <v>0.01</v>
      </c>
      <c r="R290" s="181">
        <f>Q290*H290</f>
        <v>0.13</v>
      </c>
      <c r="S290" s="181">
        <v>0</v>
      </c>
      <c r="T290" s="182">
        <f>S290*H290</f>
        <v>0</v>
      </c>
      <c r="U290" s="95"/>
      <c r="V290" s="95"/>
      <c r="W290" s="95"/>
      <c r="X290" s="95"/>
      <c r="Y290" s="95"/>
      <c r="Z290" s="95"/>
      <c r="AA290" s="95"/>
      <c r="AB290" s="95"/>
      <c r="AC290" s="95"/>
      <c r="AD290" s="95"/>
      <c r="AE290" s="95"/>
      <c r="AR290" s="183" t="s">
        <v>212</v>
      </c>
      <c r="AT290" s="183" t="s">
        <v>278</v>
      </c>
      <c r="AU290" s="183" t="s">
        <v>87</v>
      </c>
      <c r="AY290" s="87" t="s">
        <v>164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87" t="s">
        <v>85</v>
      </c>
      <c r="BK290" s="184">
        <f>ROUND(I290*H290,2)</f>
        <v>0</v>
      </c>
      <c r="BL290" s="87" t="s">
        <v>171</v>
      </c>
      <c r="BM290" s="183" t="s">
        <v>442</v>
      </c>
    </row>
    <row r="291" spans="1:65" s="97" customFormat="1" ht="21.75" customHeight="1" x14ac:dyDescent="0.2">
      <c r="A291" s="95"/>
      <c r="B291" s="94"/>
      <c r="C291" s="214" t="s">
        <v>443</v>
      </c>
      <c r="D291" s="214" t="s">
        <v>278</v>
      </c>
      <c r="E291" s="215" t="s">
        <v>444</v>
      </c>
      <c r="F291" s="216" t="s">
        <v>445</v>
      </c>
      <c r="G291" s="217" t="s">
        <v>349</v>
      </c>
      <c r="H291" s="218">
        <v>13</v>
      </c>
      <c r="I291" s="74"/>
      <c r="J291" s="219">
        <f>ROUND(I291*H291,2)</f>
        <v>0</v>
      </c>
      <c r="K291" s="216" t="s">
        <v>170</v>
      </c>
      <c r="L291" s="220"/>
      <c r="M291" s="221" t="s">
        <v>1</v>
      </c>
      <c r="N291" s="222" t="s">
        <v>43</v>
      </c>
      <c r="O291" s="181">
        <v>0</v>
      </c>
      <c r="P291" s="181">
        <f>O291*H291</f>
        <v>0</v>
      </c>
      <c r="Q291" s="181">
        <v>0.01</v>
      </c>
      <c r="R291" s="181">
        <f>Q291*H291</f>
        <v>0.13</v>
      </c>
      <c r="S291" s="181">
        <v>0</v>
      </c>
      <c r="T291" s="182">
        <f>S291*H291</f>
        <v>0</v>
      </c>
      <c r="U291" s="95"/>
      <c r="V291" s="95"/>
      <c r="W291" s="95"/>
      <c r="X291" s="95"/>
      <c r="Y291" s="95"/>
      <c r="Z291" s="95"/>
      <c r="AA291" s="95"/>
      <c r="AB291" s="95"/>
      <c r="AC291" s="95"/>
      <c r="AD291" s="95"/>
      <c r="AE291" s="95"/>
      <c r="AR291" s="183" t="s">
        <v>212</v>
      </c>
      <c r="AT291" s="183" t="s">
        <v>278</v>
      </c>
      <c r="AU291" s="183" t="s">
        <v>87</v>
      </c>
      <c r="AY291" s="87" t="s">
        <v>164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87" t="s">
        <v>85</v>
      </c>
      <c r="BK291" s="184">
        <f>ROUND(I291*H291,2)</f>
        <v>0</v>
      </c>
      <c r="BL291" s="87" t="s">
        <v>171</v>
      </c>
      <c r="BM291" s="183" t="s">
        <v>446</v>
      </c>
    </row>
    <row r="292" spans="1:65" s="97" customFormat="1" ht="21.75" customHeight="1" x14ac:dyDescent="0.2">
      <c r="A292" s="95"/>
      <c r="B292" s="94"/>
      <c r="C292" s="214" t="s">
        <v>447</v>
      </c>
      <c r="D292" s="214" t="s">
        <v>278</v>
      </c>
      <c r="E292" s="215" t="s">
        <v>448</v>
      </c>
      <c r="F292" s="216" t="s">
        <v>449</v>
      </c>
      <c r="G292" s="217" t="s">
        <v>349</v>
      </c>
      <c r="H292" s="218">
        <v>13</v>
      </c>
      <c r="I292" s="74"/>
      <c r="J292" s="219">
        <f>ROUND(I292*H292,2)</f>
        <v>0</v>
      </c>
      <c r="K292" s="216" t="s">
        <v>170</v>
      </c>
      <c r="L292" s="220"/>
      <c r="M292" s="221" t="s">
        <v>1</v>
      </c>
      <c r="N292" s="222" t="s">
        <v>43</v>
      </c>
      <c r="O292" s="181">
        <v>0</v>
      </c>
      <c r="P292" s="181">
        <f>O292*H292</f>
        <v>0</v>
      </c>
      <c r="Q292" s="181">
        <v>3.0000000000000001E-3</v>
      </c>
      <c r="R292" s="181">
        <f>Q292*H292</f>
        <v>3.9E-2</v>
      </c>
      <c r="S292" s="181">
        <v>0</v>
      </c>
      <c r="T292" s="182">
        <f>S292*H292</f>
        <v>0</v>
      </c>
      <c r="U292" s="95"/>
      <c r="V292" s="95"/>
      <c r="W292" s="95"/>
      <c r="X292" s="95"/>
      <c r="Y292" s="95"/>
      <c r="Z292" s="95"/>
      <c r="AA292" s="95"/>
      <c r="AB292" s="95"/>
      <c r="AC292" s="95"/>
      <c r="AD292" s="95"/>
      <c r="AE292" s="95"/>
      <c r="AR292" s="183" t="s">
        <v>212</v>
      </c>
      <c r="AT292" s="183" t="s">
        <v>278</v>
      </c>
      <c r="AU292" s="183" t="s">
        <v>87</v>
      </c>
      <c r="AY292" s="87" t="s">
        <v>164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87" t="s">
        <v>85</v>
      </c>
      <c r="BK292" s="184">
        <f>ROUND(I292*H292,2)</f>
        <v>0</v>
      </c>
      <c r="BL292" s="87" t="s">
        <v>171</v>
      </c>
      <c r="BM292" s="183" t="s">
        <v>450</v>
      </c>
    </row>
    <row r="293" spans="1:65" s="97" customFormat="1" ht="33" customHeight="1" x14ac:dyDescent="0.2">
      <c r="A293" s="95"/>
      <c r="B293" s="94"/>
      <c r="C293" s="173" t="s">
        <v>451</v>
      </c>
      <c r="D293" s="173" t="s">
        <v>166</v>
      </c>
      <c r="E293" s="174" t="s">
        <v>452</v>
      </c>
      <c r="F293" s="175" t="s">
        <v>453</v>
      </c>
      <c r="G293" s="176" t="s">
        <v>349</v>
      </c>
      <c r="H293" s="177">
        <v>13</v>
      </c>
      <c r="I293" s="73"/>
      <c r="J293" s="178">
        <f>ROUND(I293*H293,2)</f>
        <v>0</v>
      </c>
      <c r="K293" s="175" t="s">
        <v>170</v>
      </c>
      <c r="L293" s="94"/>
      <c r="M293" s="179" t="s">
        <v>1</v>
      </c>
      <c r="N293" s="180" t="s">
        <v>43</v>
      </c>
      <c r="O293" s="181">
        <v>1</v>
      </c>
      <c r="P293" s="181">
        <f>O293*H293</f>
        <v>13</v>
      </c>
      <c r="Q293" s="181">
        <v>1.6000000000000001E-4</v>
      </c>
      <c r="R293" s="181">
        <f>Q293*H293</f>
        <v>2.0800000000000003E-3</v>
      </c>
      <c r="S293" s="181">
        <v>0</v>
      </c>
      <c r="T293" s="182">
        <f>S293*H293</f>
        <v>0</v>
      </c>
      <c r="U293" s="95"/>
      <c r="V293" s="95"/>
      <c r="W293" s="95"/>
      <c r="X293" s="95"/>
      <c r="Y293" s="95"/>
      <c r="Z293" s="95"/>
      <c r="AA293" s="95"/>
      <c r="AB293" s="95"/>
      <c r="AC293" s="95"/>
      <c r="AD293" s="95"/>
      <c r="AE293" s="95"/>
      <c r="AR293" s="183" t="s">
        <v>171</v>
      </c>
      <c r="AT293" s="183" t="s">
        <v>166</v>
      </c>
      <c r="AU293" s="183" t="s">
        <v>87</v>
      </c>
      <c r="AY293" s="87" t="s">
        <v>164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87" t="s">
        <v>85</v>
      </c>
      <c r="BK293" s="184">
        <f>ROUND(I293*H293,2)</f>
        <v>0</v>
      </c>
      <c r="BL293" s="87" t="s">
        <v>171</v>
      </c>
      <c r="BM293" s="183" t="s">
        <v>454</v>
      </c>
    </row>
    <row r="294" spans="1:65" s="191" customFormat="1" x14ac:dyDescent="0.2">
      <c r="B294" s="192"/>
      <c r="D294" s="185" t="s">
        <v>175</v>
      </c>
      <c r="E294" s="193" t="s">
        <v>1</v>
      </c>
      <c r="F294" s="194" t="s">
        <v>455</v>
      </c>
      <c r="H294" s="193" t="s">
        <v>1</v>
      </c>
      <c r="I294" s="228"/>
      <c r="L294" s="192"/>
      <c r="M294" s="195"/>
      <c r="N294" s="196"/>
      <c r="O294" s="196"/>
      <c r="P294" s="196"/>
      <c r="Q294" s="196"/>
      <c r="R294" s="196"/>
      <c r="S294" s="196"/>
      <c r="T294" s="197"/>
      <c r="AT294" s="193" t="s">
        <v>175</v>
      </c>
      <c r="AU294" s="193" t="s">
        <v>87</v>
      </c>
      <c r="AV294" s="191" t="s">
        <v>85</v>
      </c>
      <c r="AW294" s="191" t="s">
        <v>33</v>
      </c>
      <c r="AX294" s="191" t="s">
        <v>78</v>
      </c>
      <c r="AY294" s="193" t="s">
        <v>164</v>
      </c>
    </row>
    <row r="295" spans="1:65" s="198" customFormat="1" x14ac:dyDescent="0.2">
      <c r="B295" s="199"/>
      <c r="D295" s="185" t="s">
        <v>175</v>
      </c>
      <c r="E295" s="200" t="s">
        <v>1</v>
      </c>
      <c r="F295" s="201" t="s">
        <v>245</v>
      </c>
      <c r="H295" s="202">
        <v>13</v>
      </c>
      <c r="I295" s="229"/>
      <c r="L295" s="199"/>
      <c r="M295" s="203"/>
      <c r="N295" s="204"/>
      <c r="O295" s="204"/>
      <c r="P295" s="204"/>
      <c r="Q295" s="204"/>
      <c r="R295" s="204"/>
      <c r="S295" s="204"/>
      <c r="T295" s="205"/>
      <c r="AT295" s="200" t="s">
        <v>175</v>
      </c>
      <c r="AU295" s="200" t="s">
        <v>87</v>
      </c>
      <c r="AV295" s="198" t="s">
        <v>87</v>
      </c>
      <c r="AW295" s="198" t="s">
        <v>33</v>
      </c>
      <c r="AX295" s="198" t="s">
        <v>85</v>
      </c>
      <c r="AY295" s="200" t="s">
        <v>164</v>
      </c>
    </row>
    <row r="296" spans="1:65" s="97" customFormat="1" ht="21.75" customHeight="1" x14ac:dyDescent="0.2">
      <c r="A296" s="95"/>
      <c r="B296" s="94"/>
      <c r="C296" s="214" t="s">
        <v>456</v>
      </c>
      <c r="D296" s="214" t="s">
        <v>278</v>
      </c>
      <c r="E296" s="215" t="s">
        <v>457</v>
      </c>
      <c r="F296" s="216" t="s">
        <v>458</v>
      </c>
      <c r="G296" s="217" t="s">
        <v>349</v>
      </c>
      <c r="H296" s="218">
        <v>13</v>
      </c>
      <c r="I296" s="74"/>
      <c r="J296" s="219">
        <f>ROUND(I296*H296,2)</f>
        <v>0</v>
      </c>
      <c r="K296" s="216" t="s">
        <v>170</v>
      </c>
      <c r="L296" s="220"/>
      <c r="M296" s="221" t="s">
        <v>1</v>
      </c>
      <c r="N296" s="222" t="s">
        <v>43</v>
      </c>
      <c r="O296" s="181">
        <v>0</v>
      </c>
      <c r="P296" s="181">
        <f>O296*H296</f>
        <v>0</v>
      </c>
      <c r="Q296" s="181">
        <v>7.2999999999999995E-2</v>
      </c>
      <c r="R296" s="181">
        <f>Q296*H296</f>
        <v>0.94899999999999995</v>
      </c>
      <c r="S296" s="181">
        <v>0</v>
      </c>
      <c r="T296" s="182">
        <f>S296*H296</f>
        <v>0</v>
      </c>
      <c r="U296" s="95"/>
      <c r="V296" s="95"/>
      <c r="W296" s="95"/>
      <c r="X296" s="95"/>
      <c r="Y296" s="95"/>
      <c r="Z296" s="95"/>
      <c r="AA296" s="95"/>
      <c r="AB296" s="95"/>
      <c r="AC296" s="95"/>
      <c r="AD296" s="95"/>
      <c r="AE296" s="95"/>
      <c r="AR296" s="183" t="s">
        <v>212</v>
      </c>
      <c r="AT296" s="183" t="s">
        <v>278</v>
      </c>
      <c r="AU296" s="183" t="s">
        <v>87</v>
      </c>
      <c r="AY296" s="87" t="s">
        <v>164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87" t="s">
        <v>85</v>
      </c>
      <c r="BK296" s="184">
        <f>ROUND(I296*H296,2)</f>
        <v>0</v>
      </c>
      <c r="BL296" s="87" t="s">
        <v>171</v>
      </c>
      <c r="BM296" s="183" t="s">
        <v>459</v>
      </c>
    </row>
    <row r="297" spans="1:65" s="97" customFormat="1" ht="33" customHeight="1" x14ac:dyDescent="0.2">
      <c r="A297" s="95"/>
      <c r="B297" s="94"/>
      <c r="C297" s="173" t="s">
        <v>460</v>
      </c>
      <c r="D297" s="173" t="s">
        <v>166</v>
      </c>
      <c r="E297" s="174" t="s">
        <v>461</v>
      </c>
      <c r="F297" s="175" t="s">
        <v>462</v>
      </c>
      <c r="G297" s="176" t="s">
        <v>349</v>
      </c>
      <c r="H297" s="177">
        <v>4</v>
      </c>
      <c r="I297" s="73"/>
      <c r="J297" s="178">
        <f>ROUND(I297*H297,2)</f>
        <v>0</v>
      </c>
      <c r="K297" s="175" t="s">
        <v>170</v>
      </c>
      <c r="L297" s="94"/>
      <c r="M297" s="179" t="s">
        <v>1</v>
      </c>
      <c r="N297" s="180" t="s">
        <v>43</v>
      </c>
      <c r="O297" s="181">
        <v>1.006</v>
      </c>
      <c r="P297" s="181">
        <f>O297*H297</f>
        <v>4.024</v>
      </c>
      <c r="Q297" s="181">
        <v>9.0000000000000006E-5</v>
      </c>
      <c r="R297" s="181">
        <f>Q297*H297</f>
        <v>3.6000000000000002E-4</v>
      </c>
      <c r="S297" s="181">
        <v>0</v>
      </c>
      <c r="T297" s="182">
        <f>S297*H297</f>
        <v>0</v>
      </c>
      <c r="U297" s="95"/>
      <c r="V297" s="95"/>
      <c r="W297" s="95"/>
      <c r="X297" s="95"/>
      <c r="Y297" s="95"/>
      <c r="Z297" s="95"/>
      <c r="AA297" s="95"/>
      <c r="AB297" s="95"/>
      <c r="AC297" s="95"/>
      <c r="AD297" s="95"/>
      <c r="AE297" s="95"/>
      <c r="AR297" s="183" t="s">
        <v>171</v>
      </c>
      <c r="AT297" s="183" t="s">
        <v>166</v>
      </c>
      <c r="AU297" s="183" t="s">
        <v>87</v>
      </c>
      <c r="AY297" s="87" t="s">
        <v>164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87" t="s">
        <v>85</v>
      </c>
      <c r="BK297" s="184">
        <f>ROUND(I297*H297,2)</f>
        <v>0</v>
      </c>
      <c r="BL297" s="87" t="s">
        <v>171</v>
      </c>
      <c r="BM297" s="183" t="s">
        <v>463</v>
      </c>
    </row>
    <row r="298" spans="1:65" s="198" customFormat="1" x14ac:dyDescent="0.2">
      <c r="B298" s="199"/>
      <c r="D298" s="185" t="s">
        <v>175</v>
      </c>
      <c r="E298" s="200" t="s">
        <v>1</v>
      </c>
      <c r="F298" s="201" t="s">
        <v>464</v>
      </c>
      <c r="H298" s="202">
        <v>4</v>
      </c>
      <c r="I298" s="229"/>
      <c r="L298" s="199"/>
      <c r="M298" s="203"/>
      <c r="N298" s="204"/>
      <c r="O298" s="204"/>
      <c r="P298" s="204"/>
      <c r="Q298" s="204"/>
      <c r="R298" s="204"/>
      <c r="S298" s="204"/>
      <c r="T298" s="205"/>
      <c r="AT298" s="200" t="s">
        <v>175</v>
      </c>
      <c r="AU298" s="200" t="s">
        <v>87</v>
      </c>
      <c r="AV298" s="198" t="s">
        <v>87</v>
      </c>
      <c r="AW298" s="198" t="s">
        <v>33</v>
      </c>
      <c r="AX298" s="198" t="s">
        <v>85</v>
      </c>
      <c r="AY298" s="200" t="s">
        <v>164</v>
      </c>
    </row>
    <row r="299" spans="1:65" s="97" customFormat="1" ht="21.75" customHeight="1" x14ac:dyDescent="0.2">
      <c r="A299" s="95"/>
      <c r="B299" s="94"/>
      <c r="C299" s="214" t="s">
        <v>465</v>
      </c>
      <c r="D299" s="214" t="s">
        <v>278</v>
      </c>
      <c r="E299" s="215" t="s">
        <v>466</v>
      </c>
      <c r="F299" s="216" t="s">
        <v>467</v>
      </c>
      <c r="G299" s="217" t="s">
        <v>349</v>
      </c>
      <c r="H299" s="218">
        <v>2</v>
      </c>
      <c r="I299" s="74"/>
      <c r="J299" s="219">
        <f>ROUND(I299*H299,2)</f>
        <v>0</v>
      </c>
      <c r="K299" s="216" t="s">
        <v>170</v>
      </c>
      <c r="L299" s="220"/>
      <c r="M299" s="221" t="s">
        <v>1</v>
      </c>
      <c r="N299" s="222" t="s">
        <v>43</v>
      </c>
      <c r="O299" s="181">
        <v>0</v>
      </c>
      <c r="P299" s="181">
        <f>O299*H299</f>
        <v>0</v>
      </c>
      <c r="Q299" s="181">
        <v>4.4999999999999998E-2</v>
      </c>
      <c r="R299" s="181">
        <f>Q299*H299</f>
        <v>0.09</v>
      </c>
      <c r="S299" s="181">
        <v>0</v>
      </c>
      <c r="T299" s="182">
        <f>S299*H299</f>
        <v>0</v>
      </c>
      <c r="U299" s="95"/>
      <c r="V299" s="95"/>
      <c r="W299" s="95"/>
      <c r="X299" s="95"/>
      <c r="Y299" s="95"/>
      <c r="Z299" s="95"/>
      <c r="AA299" s="95"/>
      <c r="AB299" s="95"/>
      <c r="AC299" s="95"/>
      <c r="AD299" s="95"/>
      <c r="AE299" s="95"/>
      <c r="AR299" s="183" t="s">
        <v>212</v>
      </c>
      <c r="AT299" s="183" t="s">
        <v>278</v>
      </c>
      <c r="AU299" s="183" t="s">
        <v>87</v>
      </c>
      <c r="AY299" s="87" t="s">
        <v>164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87" t="s">
        <v>85</v>
      </c>
      <c r="BK299" s="184">
        <f>ROUND(I299*H299,2)</f>
        <v>0</v>
      </c>
      <c r="BL299" s="87" t="s">
        <v>171</v>
      </c>
      <c r="BM299" s="183" t="s">
        <v>468</v>
      </c>
    </row>
    <row r="300" spans="1:65" s="198" customFormat="1" x14ac:dyDescent="0.2">
      <c r="B300" s="199"/>
      <c r="D300" s="185" t="s">
        <v>175</v>
      </c>
      <c r="E300" s="200" t="s">
        <v>1</v>
      </c>
      <c r="F300" s="201" t="s">
        <v>87</v>
      </c>
      <c r="H300" s="202">
        <v>2</v>
      </c>
      <c r="I300" s="229"/>
      <c r="L300" s="199"/>
      <c r="M300" s="203"/>
      <c r="N300" s="204"/>
      <c r="O300" s="204"/>
      <c r="P300" s="204"/>
      <c r="Q300" s="204"/>
      <c r="R300" s="204"/>
      <c r="S300" s="204"/>
      <c r="T300" s="205"/>
      <c r="AT300" s="200" t="s">
        <v>175</v>
      </c>
      <c r="AU300" s="200" t="s">
        <v>87</v>
      </c>
      <c r="AV300" s="198" t="s">
        <v>87</v>
      </c>
      <c r="AW300" s="198" t="s">
        <v>33</v>
      </c>
      <c r="AX300" s="198" t="s">
        <v>85</v>
      </c>
      <c r="AY300" s="200" t="s">
        <v>164</v>
      </c>
    </row>
    <row r="301" spans="1:65" s="97" customFormat="1" ht="21.75" customHeight="1" x14ac:dyDescent="0.2">
      <c r="A301" s="95"/>
      <c r="B301" s="94"/>
      <c r="C301" s="214" t="s">
        <v>469</v>
      </c>
      <c r="D301" s="214" t="s">
        <v>278</v>
      </c>
      <c r="E301" s="215" t="s">
        <v>470</v>
      </c>
      <c r="F301" s="216" t="s">
        <v>471</v>
      </c>
      <c r="G301" s="217" t="s">
        <v>349</v>
      </c>
      <c r="H301" s="218">
        <v>2</v>
      </c>
      <c r="I301" s="74"/>
      <c r="J301" s="219">
        <f>ROUND(I301*H301,2)</f>
        <v>0</v>
      </c>
      <c r="K301" s="216" t="s">
        <v>170</v>
      </c>
      <c r="L301" s="220"/>
      <c r="M301" s="221" t="s">
        <v>1</v>
      </c>
      <c r="N301" s="222" t="s">
        <v>43</v>
      </c>
      <c r="O301" s="181">
        <v>0</v>
      </c>
      <c r="P301" s="181">
        <f>O301*H301</f>
        <v>0</v>
      </c>
      <c r="Q301" s="181">
        <v>5.6000000000000001E-2</v>
      </c>
      <c r="R301" s="181">
        <f>Q301*H301</f>
        <v>0.112</v>
      </c>
      <c r="S301" s="181">
        <v>0</v>
      </c>
      <c r="T301" s="182">
        <f>S301*H301</f>
        <v>0</v>
      </c>
      <c r="U301" s="95"/>
      <c r="V301" s="95"/>
      <c r="W301" s="95"/>
      <c r="X301" s="95"/>
      <c r="Y301" s="95"/>
      <c r="Z301" s="95"/>
      <c r="AA301" s="95"/>
      <c r="AB301" s="95"/>
      <c r="AC301" s="95"/>
      <c r="AD301" s="95"/>
      <c r="AE301" s="95"/>
      <c r="AR301" s="183" t="s">
        <v>212</v>
      </c>
      <c r="AT301" s="183" t="s">
        <v>278</v>
      </c>
      <c r="AU301" s="183" t="s">
        <v>87</v>
      </c>
      <c r="AY301" s="87" t="s">
        <v>164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87" t="s">
        <v>85</v>
      </c>
      <c r="BK301" s="184">
        <f>ROUND(I301*H301,2)</f>
        <v>0</v>
      </c>
      <c r="BL301" s="87" t="s">
        <v>171</v>
      </c>
      <c r="BM301" s="183" t="s">
        <v>472</v>
      </c>
    </row>
    <row r="302" spans="1:65" s="97" customFormat="1" ht="21.75" customHeight="1" x14ac:dyDescent="0.2">
      <c r="A302" s="95"/>
      <c r="B302" s="94"/>
      <c r="C302" s="173" t="s">
        <v>473</v>
      </c>
      <c r="D302" s="173" t="s">
        <v>166</v>
      </c>
      <c r="E302" s="174" t="s">
        <v>474</v>
      </c>
      <c r="F302" s="175" t="s">
        <v>475</v>
      </c>
      <c r="G302" s="176" t="s">
        <v>476</v>
      </c>
      <c r="H302" s="177">
        <v>2</v>
      </c>
      <c r="I302" s="73"/>
      <c r="J302" s="178">
        <f>ROUND(I302*H302,2)</f>
        <v>0</v>
      </c>
      <c r="K302" s="175" t="s">
        <v>170</v>
      </c>
      <c r="L302" s="94"/>
      <c r="M302" s="179" t="s">
        <v>1</v>
      </c>
      <c r="N302" s="180" t="s">
        <v>43</v>
      </c>
      <c r="O302" s="181">
        <v>0.84399999999999997</v>
      </c>
      <c r="P302" s="181">
        <f>O302*H302</f>
        <v>1.6879999999999999</v>
      </c>
      <c r="Q302" s="181">
        <v>3.1E-4</v>
      </c>
      <c r="R302" s="181">
        <f>Q302*H302</f>
        <v>6.2E-4</v>
      </c>
      <c r="S302" s="181">
        <v>0</v>
      </c>
      <c r="T302" s="182">
        <f>S302*H302</f>
        <v>0</v>
      </c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R302" s="183" t="s">
        <v>171</v>
      </c>
      <c r="AT302" s="183" t="s">
        <v>166</v>
      </c>
      <c r="AU302" s="183" t="s">
        <v>87</v>
      </c>
      <c r="AY302" s="87" t="s">
        <v>164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87" t="s">
        <v>85</v>
      </c>
      <c r="BK302" s="184">
        <f>ROUND(I302*H302,2)</f>
        <v>0</v>
      </c>
      <c r="BL302" s="87" t="s">
        <v>171</v>
      </c>
      <c r="BM302" s="183" t="s">
        <v>477</v>
      </c>
    </row>
    <row r="303" spans="1:65" s="191" customFormat="1" x14ac:dyDescent="0.2">
      <c r="B303" s="192"/>
      <c r="D303" s="185" t="s">
        <v>175</v>
      </c>
      <c r="E303" s="193" t="s">
        <v>1</v>
      </c>
      <c r="F303" s="194" t="s">
        <v>200</v>
      </c>
      <c r="H303" s="193" t="s">
        <v>1</v>
      </c>
      <c r="I303" s="228"/>
      <c r="L303" s="192"/>
      <c r="M303" s="195"/>
      <c r="N303" s="196"/>
      <c r="O303" s="196"/>
      <c r="P303" s="196"/>
      <c r="Q303" s="196"/>
      <c r="R303" s="196"/>
      <c r="S303" s="196"/>
      <c r="T303" s="197"/>
      <c r="AT303" s="193" t="s">
        <v>175</v>
      </c>
      <c r="AU303" s="193" t="s">
        <v>87</v>
      </c>
      <c r="AV303" s="191" t="s">
        <v>85</v>
      </c>
      <c r="AW303" s="191" t="s">
        <v>33</v>
      </c>
      <c r="AX303" s="191" t="s">
        <v>78</v>
      </c>
      <c r="AY303" s="193" t="s">
        <v>164</v>
      </c>
    </row>
    <row r="304" spans="1:65" s="198" customFormat="1" x14ac:dyDescent="0.2">
      <c r="B304" s="199"/>
      <c r="D304" s="185" t="s">
        <v>175</v>
      </c>
      <c r="E304" s="200" t="s">
        <v>1</v>
      </c>
      <c r="F304" s="201" t="s">
        <v>87</v>
      </c>
      <c r="H304" s="202">
        <v>2</v>
      </c>
      <c r="I304" s="229"/>
      <c r="L304" s="199"/>
      <c r="M304" s="203"/>
      <c r="N304" s="204"/>
      <c r="O304" s="204"/>
      <c r="P304" s="204"/>
      <c r="Q304" s="204"/>
      <c r="R304" s="204"/>
      <c r="S304" s="204"/>
      <c r="T304" s="205"/>
      <c r="AT304" s="200" t="s">
        <v>175</v>
      </c>
      <c r="AU304" s="200" t="s">
        <v>87</v>
      </c>
      <c r="AV304" s="198" t="s">
        <v>87</v>
      </c>
      <c r="AW304" s="198" t="s">
        <v>33</v>
      </c>
      <c r="AX304" s="198" t="s">
        <v>85</v>
      </c>
      <c r="AY304" s="200" t="s">
        <v>164</v>
      </c>
    </row>
    <row r="305" spans="1:65" s="97" customFormat="1" ht="21.75" customHeight="1" x14ac:dyDescent="0.2">
      <c r="A305" s="95"/>
      <c r="B305" s="94"/>
      <c r="C305" s="173" t="s">
        <v>478</v>
      </c>
      <c r="D305" s="173" t="s">
        <v>166</v>
      </c>
      <c r="E305" s="174" t="s">
        <v>479</v>
      </c>
      <c r="F305" s="175" t="s">
        <v>480</v>
      </c>
      <c r="G305" s="176" t="s">
        <v>349</v>
      </c>
      <c r="H305" s="177">
        <v>7</v>
      </c>
      <c r="I305" s="73"/>
      <c r="J305" s="178">
        <f>ROUND(I305*H305,2)</f>
        <v>0</v>
      </c>
      <c r="K305" s="175" t="s">
        <v>170</v>
      </c>
      <c r="L305" s="94"/>
      <c r="M305" s="179" t="s">
        <v>1</v>
      </c>
      <c r="N305" s="180" t="s">
        <v>43</v>
      </c>
      <c r="O305" s="181">
        <v>1.5620000000000001</v>
      </c>
      <c r="P305" s="181">
        <f>O305*H305</f>
        <v>10.934000000000001</v>
      </c>
      <c r="Q305" s="181">
        <v>9.1800000000000007E-3</v>
      </c>
      <c r="R305" s="181">
        <f>Q305*H305</f>
        <v>6.4260000000000012E-2</v>
      </c>
      <c r="S305" s="181">
        <v>0</v>
      </c>
      <c r="T305" s="182">
        <f>S305*H305</f>
        <v>0</v>
      </c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R305" s="183" t="s">
        <v>171</v>
      </c>
      <c r="AT305" s="183" t="s">
        <v>166</v>
      </c>
      <c r="AU305" s="183" t="s">
        <v>87</v>
      </c>
      <c r="AY305" s="87" t="s">
        <v>164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87" t="s">
        <v>85</v>
      </c>
      <c r="BK305" s="184">
        <f>ROUND(I305*H305,2)</f>
        <v>0</v>
      </c>
      <c r="BL305" s="87" t="s">
        <v>171</v>
      </c>
      <c r="BM305" s="183" t="s">
        <v>481</v>
      </c>
    </row>
    <row r="306" spans="1:65" s="191" customFormat="1" x14ac:dyDescent="0.2">
      <c r="B306" s="192"/>
      <c r="D306" s="185" t="s">
        <v>175</v>
      </c>
      <c r="E306" s="193" t="s">
        <v>1</v>
      </c>
      <c r="F306" s="194" t="s">
        <v>351</v>
      </c>
      <c r="H306" s="193" t="s">
        <v>1</v>
      </c>
      <c r="I306" s="228"/>
      <c r="L306" s="192"/>
      <c r="M306" s="195"/>
      <c r="N306" s="196"/>
      <c r="O306" s="196"/>
      <c r="P306" s="196"/>
      <c r="Q306" s="196"/>
      <c r="R306" s="196"/>
      <c r="S306" s="196"/>
      <c r="T306" s="197"/>
      <c r="AT306" s="193" t="s">
        <v>175</v>
      </c>
      <c r="AU306" s="193" t="s">
        <v>87</v>
      </c>
      <c r="AV306" s="191" t="s">
        <v>85</v>
      </c>
      <c r="AW306" s="191" t="s">
        <v>33</v>
      </c>
      <c r="AX306" s="191" t="s">
        <v>78</v>
      </c>
      <c r="AY306" s="193" t="s">
        <v>164</v>
      </c>
    </row>
    <row r="307" spans="1:65" s="198" customFormat="1" x14ac:dyDescent="0.2">
      <c r="B307" s="199"/>
      <c r="D307" s="185" t="s">
        <v>175</v>
      </c>
      <c r="E307" s="200" t="s">
        <v>1</v>
      </c>
      <c r="F307" s="201" t="s">
        <v>482</v>
      </c>
      <c r="H307" s="202">
        <v>7</v>
      </c>
      <c r="I307" s="229"/>
      <c r="L307" s="199"/>
      <c r="M307" s="203"/>
      <c r="N307" s="204"/>
      <c r="O307" s="204"/>
      <c r="P307" s="204"/>
      <c r="Q307" s="204"/>
      <c r="R307" s="204"/>
      <c r="S307" s="204"/>
      <c r="T307" s="205"/>
      <c r="AT307" s="200" t="s">
        <v>175</v>
      </c>
      <c r="AU307" s="200" t="s">
        <v>87</v>
      </c>
      <c r="AV307" s="198" t="s">
        <v>87</v>
      </c>
      <c r="AW307" s="198" t="s">
        <v>33</v>
      </c>
      <c r="AX307" s="198" t="s">
        <v>85</v>
      </c>
      <c r="AY307" s="200" t="s">
        <v>164</v>
      </c>
    </row>
    <row r="308" spans="1:65" s="97" customFormat="1" ht="21.75" customHeight="1" x14ac:dyDescent="0.2">
      <c r="A308" s="95"/>
      <c r="B308" s="94"/>
      <c r="C308" s="214" t="s">
        <v>483</v>
      </c>
      <c r="D308" s="214" t="s">
        <v>278</v>
      </c>
      <c r="E308" s="215" t="s">
        <v>484</v>
      </c>
      <c r="F308" s="216" t="s">
        <v>485</v>
      </c>
      <c r="G308" s="217" t="s">
        <v>349</v>
      </c>
      <c r="H308" s="218">
        <v>1</v>
      </c>
      <c r="I308" s="74"/>
      <c r="J308" s="219">
        <f>ROUND(I308*H308,2)</f>
        <v>0</v>
      </c>
      <c r="K308" s="216" t="s">
        <v>170</v>
      </c>
      <c r="L308" s="220"/>
      <c r="M308" s="221" t="s">
        <v>1</v>
      </c>
      <c r="N308" s="222" t="s">
        <v>43</v>
      </c>
      <c r="O308" s="181">
        <v>0</v>
      </c>
      <c r="P308" s="181">
        <f>O308*H308</f>
        <v>0</v>
      </c>
      <c r="Q308" s="181">
        <v>0.254</v>
      </c>
      <c r="R308" s="181">
        <f>Q308*H308</f>
        <v>0.254</v>
      </c>
      <c r="S308" s="181">
        <v>0</v>
      </c>
      <c r="T308" s="182">
        <f>S308*H308</f>
        <v>0</v>
      </c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R308" s="183" t="s">
        <v>212</v>
      </c>
      <c r="AT308" s="183" t="s">
        <v>278</v>
      </c>
      <c r="AU308" s="183" t="s">
        <v>87</v>
      </c>
      <c r="AY308" s="87" t="s">
        <v>164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87" t="s">
        <v>85</v>
      </c>
      <c r="BK308" s="184">
        <f>ROUND(I308*H308,2)</f>
        <v>0</v>
      </c>
      <c r="BL308" s="87" t="s">
        <v>171</v>
      </c>
      <c r="BM308" s="183" t="s">
        <v>486</v>
      </c>
    </row>
    <row r="309" spans="1:65" s="97" customFormat="1" ht="21.75" customHeight="1" x14ac:dyDescent="0.2">
      <c r="A309" s="95"/>
      <c r="B309" s="94"/>
      <c r="C309" s="214" t="s">
        <v>487</v>
      </c>
      <c r="D309" s="214" t="s">
        <v>278</v>
      </c>
      <c r="E309" s="215" t="s">
        <v>488</v>
      </c>
      <c r="F309" s="216" t="s">
        <v>489</v>
      </c>
      <c r="G309" s="217" t="s">
        <v>349</v>
      </c>
      <c r="H309" s="218">
        <v>2</v>
      </c>
      <c r="I309" s="74"/>
      <c r="J309" s="219">
        <f>ROUND(I309*H309,2)</f>
        <v>0</v>
      </c>
      <c r="K309" s="216" t="s">
        <v>170</v>
      </c>
      <c r="L309" s="220"/>
      <c r="M309" s="221" t="s">
        <v>1</v>
      </c>
      <c r="N309" s="222" t="s">
        <v>43</v>
      </c>
      <c r="O309" s="181">
        <v>0</v>
      </c>
      <c r="P309" s="181">
        <f>O309*H309</f>
        <v>0</v>
      </c>
      <c r="Q309" s="181">
        <v>0.50600000000000001</v>
      </c>
      <c r="R309" s="181">
        <f>Q309*H309</f>
        <v>1.012</v>
      </c>
      <c r="S309" s="181">
        <v>0</v>
      </c>
      <c r="T309" s="182">
        <f>S309*H309</f>
        <v>0</v>
      </c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R309" s="183" t="s">
        <v>212</v>
      </c>
      <c r="AT309" s="183" t="s">
        <v>278</v>
      </c>
      <c r="AU309" s="183" t="s">
        <v>87</v>
      </c>
      <c r="AY309" s="87" t="s">
        <v>164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87" t="s">
        <v>85</v>
      </c>
      <c r="BK309" s="184">
        <f>ROUND(I309*H309,2)</f>
        <v>0</v>
      </c>
      <c r="BL309" s="87" t="s">
        <v>171</v>
      </c>
      <c r="BM309" s="183" t="s">
        <v>490</v>
      </c>
    </row>
    <row r="310" spans="1:65" s="97" customFormat="1" ht="21.75" customHeight="1" x14ac:dyDescent="0.2">
      <c r="A310" s="95"/>
      <c r="B310" s="94"/>
      <c r="C310" s="214" t="s">
        <v>491</v>
      </c>
      <c r="D310" s="214" t="s">
        <v>278</v>
      </c>
      <c r="E310" s="215" t="s">
        <v>492</v>
      </c>
      <c r="F310" s="216" t="s">
        <v>493</v>
      </c>
      <c r="G310" s="217" t="s">
        <v>349</v>
      </c>
      <c r="H310" s="218">
        <v>4</v>
      </c>
      <c r="I310" s="74"/>
      <c r="J310" s="219">
        <f>ROUND(I310*H310,2)</f>
        <v>0</v>
      </c>
      <c r="K310" s="216" t="s">
        <v>170</v>
      </c>
      <c r="L310" s="220"/>
      <c r="M310" s="221" t="s">
        <v>1</v>
      </c>
      <c r="N310" s="222" t="s">
        <v>43</v>
      </c>
      <c r="O310" s="181">
        <v>0</v>
      </c>
      <c r="P310" s="181">
        <f>O310*H310</f>
        <v>0</v>
      </c>
      <c r="Q310" s="181">
        <v>1.0129999999999999</v>
      </c>
      <c r="R310" s="181">
        <f>Q310*H310</f>
        <v>4.0519999999999996</v>
      </c>
      <c r="S310" s="181">
        <v>0</v>
      </c>
      <c r="T310" s="182">
        <f>S310*H310</f>
        <v>0</v>
      </c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R310" s="183" t="s">
        <v>212</v>
      </c>
      <c r="AT310" s="183" t="s">
        <v>278</v>
      </c>
      <c r="AU310" s="183" t="s">
        <v>87</v>
      </c>
      <c r="AY310" s="87" t="s">
        <v>164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87" t="s">
        <v>85</v>
      </c>
      <c r="BK310" s="184">
        <f>ROUND(I310*H310,2)</f>
        <v>0</v>
      </c>
      <c r="BL310" s="87" t="s">
        <v>171</v>
      </c>
      <c r="BM310" s="183" t="s">
        <v>494</v>
      </c>
    </row>
    <row r="311" spans="1:65" s="97" customFormat="1" ht="21.75" customHeight="1" x14ac:dyDescent="0.2">
      <c r="A311" s="95"/>
      <c r="B311" s="94"/>
      <c r="C311" s="173" t="s">
        <v>495</v>
      </c>
      <c r="D311" s="173" t="s">
        <v>166</v>
      </c>
      <c r="E311" s="174" t="s">
        <v>496</v>
      </c>
      <c r="F311" s="175" t="s">
        <v>497</v>
      </c>
      <c r="G311" s="176" t="s">
        <v>349</v>
      </c>
      <c r="H311" s="177">
        <v>2</v>
      </c>
      <c r="I311" s="73"/>
      <c r="J311" s="178">
        <f>ROUND(I311*H311,2)</f>
        <v>0</v>
      </c>
      <c r="K311" s="175" t="s">
        <v>170</v>
      </c>
      <c r="L311" s="94"/>
      <c r="M311" s="179" t="s">
        <v>1</v>
      </c>
      <c r="N311" s="180" t="s">
        <v>43</v>
      </c>
      <c r="O311" s="181">
        <v>1.6639999999999999</v>
      </c>
      <c r="P311" s="181">
        <f>O311*H311</f>
        <v>3.3279999999999998</v>
      </c>
      <c r="Q311" s="181">
        <v>1.1469999999999999E-2</v>
      </c>
      <c r="R311" s="181">
        <f>Q311*H311</f>
        <v>2.2939999999999999E-2</v>
      </c>
      <c r="S311" s="181">
        <v>0</v>
      </c>
      <c r="T311" s="182">
        <f>S311*H311</f>
        <v>0</v>
      </c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R311" s="183" t="s">
        <v>171</v>
      </c>
      <c r="AT311" s="183" t="s">
        <v>166</v>
      </c>
      <c r="AU311" s="183" t="s">
        <v>87</v>
      </c>
      <c r="AY311" s="87" t="s">
        <v>164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87" t="s">
        <v>85</v>
      </c>
      <c r="BK311" s="184">
        <f>ROUND(I311*H311,2)</f>
        <v>0</v>
      </c>
      <c r="BL311" s="87" t="s">
        <v>171</v>
      </c>
      <c r="BM311" s="183" t="s">
        <v>498</v>
      </c>
    </row>
    <row r="312" spans="1:65" s="191" customFormat="1" x14ac:dyDescent="0.2">
      <c r="B312" s="192"/>
      <c r="D312" s="185" t="s">
        <v>175</v>
      </c>
      <c r="E312" s="193" t="s">
        <v>1</v>
      </c>
      <c r="F312" s="194" t="s">
        <v>351</v>
      </c>
      <c r="H312" s="193" t="s">
        <v>1</v>
      </c>
      <c r="I312" s="228"/>
      <c r="L312" s="192"/>
      <c r="M312" s="195"/>
      <c r="N312" s="196"/>
      <c r="O312" s="196"/>
      <c r="P312" s="196"/>
      <c r="Q312" s="196"/>
      <c r="R312" s="196"/>
      <c r="S312" s="196"/>
      <c r="T312" s="197"/>
      <c r="AT312" s="193" t="s">
        <v>175</v>
      </c>
      <c r="AU312" s="193" t="s">
        <v>87</v>
      </c>
      <c r="AV312" s="191" t="s">
        <v>85</v>
      </c>
      <c r="AW312" s="191" t="s">
        <v>33</v>
      </c>
      <c r="AX312" s="191" t="s">
        <v>78</v>
      </c>
      <c r="AY312" s="193" t="s">
        <v>164</v>
      </c>
    </row>
    <row r="313" spans="1:65" s="198" customFormat="1" x14ac:dyDescent="0.2">
      <c r="B313" s="199"/>
      <c r="D313" s="185" t="s">
        <v>175</v>
      </c>
      <c r="E313" s="200" t="s">
        <v>1</v>
      </c>
      <c r="F313" s="201" t="s">
        <v>87</v>
      </c>
      <c r="H313" s="202">
        <v>2</v>
      </c>
      <c r="I313" s="229"/>
      <c r="L313" s="199"/>
      <c r="M313" s="203"/>
      <c r="N313" s="204"/>
      <c r="O313" s="204"/>
      <c r="P313" s="204"/>
      <c r="Q313" s="204"/>
      <c r="R313" s="204"/>
      <c r="S313" s="204"/>
      <c r="T313" s="205"/>
      <c r="AT313" s="200" t="s">
        <v>175</v>
      </c>
      <c r="AU313" s="200" t="s">
        <v>87</v>
      </c>
      <c r="AV313" s="198" t="s">
        <v>87</v>
      </c>
      <c r="AW313" s="198" t="s">
        <v>33</v>
      </c>
      <c r="AX313" s="198" t="s">
        <v>85</v>
      </c>
      <c r="AY313" s="200" t="s">
        <v>164</v>
      </c>
    </row>
    <row r="314" spans="1:65" s="97" customFormat="1" ht="21.75" customHeight="1" x14ac:dyDescent="0.2">
      <c r="A314" s="95"/>
      <c r="B314" s="94"/>
      <c r="C314" s="214" t="s">
        <v>499</v>
      </c>
      <c r="D314" s="214" t="s">
        <v>278</v>
      </c>
      <c r="E314" s="215" t="s">
        <v>500</v>
      </c>
      <c r="F314" s="216" t="s">
        <v>501</v>
      </c>
      <c r="G314" s="217" t="s">
        <v>349</v>
      </c>
      <c r="H314" s="218">
        <v>2</v>
      </c>
      <c r="I314" s="74"/>
      <c r="J314" s="219">
        <f>ROUND(I314*H314,2)</f>
        <v>0</v>
      </c>
      <c r="K314" s="216" t="s">
        <v>170</v>
      </c>
      <c r="L314" s="220"/>
      <c r="M314" s="221" t="s">
        <v>1</v>
      </c>
      <c r="N314" s="222" t="s">
        <v>43</v>
      </c>
      <c r="O314" s="181">
        <v>0</v>
      </c>
      <c r="P314" s="181">
        <f>O314*H314</f>
        <v>0</v>
      </c>
      <c r="Q314" s="181">
        <v>0.58499999999999996</v>
      </c>
      <c r="R314" s="181">
        <f>Q314*H314</f>
        <v>1.17</v>
      </c>
      <c r="S314" s="181">
        <v>0</v>
      </c>
      <c r="T314" s="182">
        <f>S314*H314</f>
        <v>0</v>
      </c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R314" s="183" t="s">
        <v>212</v>
      </c>
      <c r="AT314" s="183" t="s">
        <v>278</v>
      </c>
      <c r="AU314" s="183" t="s">
        <v>87</v>
      </c>
      <c r="AY314" s="87" t="s">
        <v>164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87" t="s">
        <v>85</v>
      </c>
      <c r="BK314" s="184">
        <f>ROUND(I314*H314,2)</f>
        <v>0</v>
      </c>
      <c r="BL314" s="87" t="s">
        <v>171</v>
      </c>
      <c r="BM314" s="183" t="s">
        <v>502</v>
      </c>
    </row>
    <row r="315" spans="1:65" s="97" customFormat="1" ht="21.75" customHeight="1" x14ac:dyDescent="0.2">
      <c r="A315" s="95"/>
      <c r="B315" s="94"/>
      <c r="C315" s="173" t="s">
        <v>503</v>
      </c>
      <c r="D315" s="173" t="s">
        <v>166</v>
      </c>
      <c r="E315" s="174" t="s">
        <v>504</v>
      </c>
      <c r="F315" s="175" t="s">
        <v>505</v>
      </c>
      <c r="G315" s="176" t="s">
        <v>349</v>
      </c>
      <c r="H315" s="177">
        <v>2</v>
      </c>
      <c r="I315" s="73"/>
      <c r="J315" s="178">
        <f>ROUND(I315*H315,2)</f>
        <v>0</v>
      </c>
      <c r="K315" s="175" t="s">
        <v>170</v>
      </c>
      <c r="L315" s="94"/>
      <c r="M315" s="179" t="s">
        <v>1</v>
      </c>
      <c r="N315" s="180" t="s">
        <v>43</v>
      </c>
      <c r="O315" s="181">
        <v>2.08</v>
      </c>
      <c r="P315" s="181">
        <f>O315*H315</f>
        <v>4.16</v>
      </c>
      <c r="Q315" s="181">
        <v>2.7529999999999999E-2</v>
      </c>
      <c r="R315" s="181">
        <f>Q315*H315</f>
        <v>5.5059999999999998E-2</v>
      </c>
      <c r="S315" s="181">
        <v>0</v>
      </c>
      <c r="T315" s="182">
        <f>S315*H315</f>
        <v>0</v>
      </c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R315" s="183" t="s">
        <v>171</v>
      </c>
      <c r="AT315" s="183" t="s">
        <v>166</v>
      </c>
      <c r="AU315" s="183" t="s">
        <v>87</v>
      </c>
      <c r="AY315" s="87" t="s">
        <v>164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87" t="s">
        <v>85</v>
      </c>
      <c r="BK315" s="184">
        <f>ROUND(I315*H315,2)</f>
        <v>0</v>
      </c>
      <c r="BL315" s="87" t="s">
        <v>171</v>
      </c>
      <c r="BM315" s="183" t="s">
        <v>506</v>
      </c>
    </row>
    <row r="316" spans="1:65" s="191" customFormat="1" x14ac:dyDescent="0.2">
      <c r="B316" s="192"/>
      <c r="D316" s="185" t="s">
        <v>175</v>
      </c>
      <c r="E316" s="193" t="s">
        <v>1</v>
      </c>
      <c r="F316" s="194" t="s">
        <v>351</v>
      </c>
      <c r="H316" s="193" t="s">
        <v>1</v>
      </c>
      <c r="I316" s="228"/>
      <c r="L316" s="192"/>
      <c r="M316" s="195"/>
      <c r="N316" s="196"/>
      <c r="O316" s="196"/>
      <c r="P316" s="196"/>
      <c r="Q316" s="196"/>
      <c r="R316" s="196"/>
      <c r="S316" s="196"/>
      <c r="T316" s="197"/>
      <c r="AT316" s="193" t="s">
        <v>175</v>
      </c>
      <c r="AU316" s="193" t="s">
        <v>87</v>
      </c>
      <c r="AV316" s="191" t="s">
        <v>85</v>
      </c>
      <c r="AW316" s="191" t="s">
        <v>33</v>
      </c>
      <c r="AX316" s="191" t="s">
        <v>78</v>
      </c>
      <c r="AY316" s="193" t="s">
        <v>164</v>
      </c>
    </row>
    <row r="317" spans="1:65" s="198" customFormat="1" x14ac:dyDescent="0.2">
      <c r="B317" s="199"/>
      <c r="D317" s="185" t="s">
        <v>175</v>
      </c>
      <c r="E317" s="200" t="s">
        <v>1</v>
      </c>
      <c r="F317" s="201" t="s">
        <v>87</v>
      </c>
      <c r="H317" s="202">
        <v>2</v>
      </c>
      <c r="I317" s="229"/>
      <c r="L317" s="199"/>
      <c r="M317" s="203"/>
      <c r="N317" s="204"/>
      <c r="O317" s="204"/>
      <c r="P317" s="204"/>
      <c r="Q317" s="204"/>
      <c r="R317" s="204"/>
      <c r="S317" s="204"/>
      <c r="T317" s="205"/>
      <c r="AT317" s="200" t="s">
        <v>175</v>
      </c>
      <c r="AU317" s="200" t="s">
        <v>87</v>
      </c>
      <c r="AV317" s="198" t="s">
        <v>87</v>
      </c>
      <c r="AW317" s="198" t="s">
        <v>33</v>
      </c>
      <c r="AX317" s="198" t="s">
        <v>85</v>
      </c>
      <c r="AY317" s="200" t="s">
        <v>164</v>
      </c>
    </row>
    <row r="318" spans="1:65" s="97" customFormat="1" ht="21.75" customHeight="1" x14ac:dyDescent="0.2">
      <c r="A318" s="95"/>
      <c r="B318" s="94"/>
      <c r="C318" s="214" t="s">
        <v>507</v>
      </c>
      <c r="D318" s="214" t="s">
        <v>278</v>
      </c>
      <c r="E318" s="215" t="s">
        <v>508</v>
      </c>
      <c r="F318" s="216" t="s">
        <v>509</v>
      </c>
      <c r="G318" s="217" t="s">
        <v>349</v>
      </c>
      <c r="H318" s="218">
        <v>2</v>
      </c>
      <c r="I318" s="74"/>
      <c r="J318" s="219">
        <f>ROUND(I318*H318,2)</f>
        <v>0</v>
      </c>
      <c r="K318" s="216" t="s">
        <v>1</v>
      </c>
      <c r="L318" s="220"/>
      <c r="M318" s="221" t="s">
        <v>1</v>
      </c>
      <c r="N318" s="222" t="s">
        <v>43</v>
      </c>
      <c r="O318" s="181">
        <v>0</v>
      </c>
      <c r="P318" s="181">
        <f>O318*H318</f>
        <v>0</v>
      </c>
      <c r="Q318" s="181">
        <v>2.1</v>
      </c>
      <c r="R318" s="181">
        <f>Q318*H318</f>
        <v>4.2</v>
      </c>
      <c r="S318" s="181">
        <v>0</v>
      </c>
      <c r="T318" s="182">
        <f>S318*H318</f>
        <v>0</v>
      </c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R318" s="183" t="s">
        <v>212</v>
      </c>
      <c r="AT318" s="183" t="s">
        <v>278</v>
      </c>
      <c r="AU318" s="183" t="s">
        <v>87</v>
      </c>
      <c r="AY318" s="87" t="s">
        <v>164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87" t="s">
        <v>85</v>
      </c>
      <c r="BK318" s="184">
        <f>ROUND(I318*H318,2)</f>
        <v>0</v>
      </c>
      <c r="BL318" s="87" t="s">
        <v>171</v>
      </c>
      <c r="BM318" s="183" t="s">
        <v>510</v>
      </c>
    </row>
    <row r="319" spans="1:65" s="97" customFormat="1" ht="21.75" customHeight="1" x14ac:dyDescent="0.2">
      <c r="A319" s="95"/>
      <c r="B319" s="94"/>
      <c r="C319" s="214" t="s">
        <v>511</v>
      </c>
      <c r="D319" s="214" t="s">
        <v>278</v>
      </c>
      <c r="E319" s="215" t="s">
        <v>512</v>
      </c>
      <c r="F319" s="216" t="s">
        <v>513</v>
      </c>
      <c r="G319" s="217" t="s">
        <v>349</v>
      </c>
      <c r="H319" s="218">
        <v>9</v>
      </c>
      <c r="I319" s="74"/>
      <c r="J319" s="219">
        <f>ROUND(I319*H319,2)</f>
        <v>0</v>
      </c>
      <c r="K319" s="216" t="s">
        <v>170</v>
      </c>
      <c r="L319" s="220"/>
      <c r="M319" s="221" t="s">
        <v>1</v>
      </c>
      <c r="N319" s="222" t="s">
        <v>43</v>
      </c>
      <c r="O319" s="181">
        <v>0</v>
      </c>
      <c r="P319" s="181">
        <f>O319*H319</f>
        <v>0</v>
      </c>
      <c r="Q319" s="181">
        <v>2E-3</v>
      </c>
      <c r="R319" s="181">
        <f>Q319*H319</f>
        <v>1.8000000000000002E-2</v>
      </c>
      <c r="S319" s="181">
        <v>0</v>
      </c>
      <c r="T319" s="182">
        <f>S319*H319</f>
        <v>0</v>
      </c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R319" s="183" t="s">
        <v>212</v>
      </c>
      <c r="AT319" s="183" t="s">
        <v>278</v>
      </c>
      <c r="AU319" s="183" t="s">
        <v>87</v>
      </c>
      <c r="AY319" s="87" t="s">
        <v>164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87" t="s">
        <v>85</v>
      </c>
      <c r="BK319" s="184">
        <f>ROUND(I319*H319,2)</f>
        <v>0</v>
      </c>
      <c r="BL319" s="87" t="s">
        <v>171</v>
      </c>
      <c r="BM319" s="183" t="s">
        <v>514</v>
      </c>
    </row>
    <row r="320" spans="1:65" s="191" customFormat="1" x14ac:dyDescent="0.2">
      <c r="B320" s="192"/>
      <c r="D320" s="185" t="s">
        <v>175</v>
      </c>
      <c r="E320" s="193" t="s">
        <v>1</v>
      </c>
      <c r="F320" s="194" t="s">
        <v>351</v>
      </c>
      <c r="H320" s="193" t="s">
        <v>1</v>
      </c>
      <c r="I320" s="228"/>
      <c r="L320" s="192"/>
      <c r="M320" s="195"/>
      <c r="N320" s="196"/>
      <c r="O320" s="196"/>
      <c r="P320" s="196"/>
      <c r="Q320" s="196"/>
      <c r="R320" s="196"/>
      <c r="S320" s="196"/>
      <c r="T320" s="197"/>
      <c r="AT320" s="193" t="s">
        <v>175</v>
      </c>
      <c r="AU320" s="193" t="s">
        <v>87</v>
      </c>
      <c r="AV320" s="191" t="s">
        <v>85</v>
      </c>
      <c r="AW320" s="191" t="s">
        <v>33</v>
      </c>
      <c r="AX320" s="191" t="s">
        <v>78</v>
      </c>
      <c r="AY320" s="193" t="s">
        <v>164</v>
      </c>
    </row>
    <row r="321" spans="1:65" s="198" customFormat="1" x14ac:dyDescent="0.2">
      <c r="B321" s="199"/>
      <c r="D321" s="185" t="s">
        <v>175</v>
      </c>
      <c r="E321" s="200" t="s">
        <v>1</v>
      </c>
      <c r="F321" s="201" t="s">
        <v>218</v>
      </c>
      <c r="H321" s="202">
        <v>9</v>
      </c>
      <c r="I321" s="229"/>
      <c r="L321" s="199"/>
      <c r="M321" s="203"/>
      <c r="N321" s="204"/>
      <c r="O321" s="204"/>
      <c r="P321" s="204"/>
      <c r="Q321" s="204"/>
      <c r="R321" s="204"/>
      <c r="S321" s="204"/>
      <c r="T321" s="205"/>
      <c r="AT321" s="200" t="s">
        <v>175</v>
      </c>
      <c r="AU321" s="200" t="s">
        <v>87</v>
      </c>
      <c r="AV321" s="198" t="s">
        <v>87</v>
      </c>
      <c r="AW321" s="198" t="s">
        <v>33</v>
      </c>
      <c r="AX321" s="198" t="s">
        <v>85</v>
      </c>
      <c r="AY321" s="200" t="s">
        <v>164</v>
      </c>
    </row>
    <row r="322" spans="1:65" s="97" customFormat="1" ht="21.75" customHeight="1" x14ac:dyDescent="0.2">
      <c r="A322" s="95"/>
      <c r="B322" s="94"/>
      <c r="C322" s="173" t="s">
        <v>515</v>
      </c>
      <c r="D322" s="173" t="s">
        <v>166</v>
      </c>
      <c r="E322" s="174" t="s">
        <v>516</v>
      </c>
      <c r="F322" s="175" t="s">
        <v>517</v>
      </c>
      <c r="G322" s="176" t="s">
        <v>349</v>
      </c>
      <c r="H322" s="177">
        <v>2</v>
      </c>
      <c r="I322" s="73"/>
      <c r="J322" s="178">
        <f>ROUND(I322*H322,2)</f>
        <v>0</v>
      </c>
      <c r="K322" s="175" t="s">
        <v>170</v>
      </c>
      <c r="L322" s="94"/>
      <c r="M322" s="179" t="s">
        <v>1</v>
      </c>
      <c r="N322" s="180" t="s">
        <v>43</v>
      </c>
      <c r="O322" s="181">
        <v>0.64100000000000001</v>
      </c>
      <c r="P322" s="181">
        <f>O322*H322</f>
        <v>1.282</v>
      </c>
      <c r="Q322" s="181">
        <v>0</v>
      </c>
      <c r="R322" s="181">
        <f>Q322*H322</f>
        <v>0</v>
      </c>
      <c r="S322" s="181">
        <v>0.1</v>
      </c>
      <c r="T322" s="182">
        <f>S322*H322</f>
        <v>0.2</v>
      </c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R322" s="183" t="s">
        <v>171</v>
      </c>
      <c r="AT322" s="183" t="s">
        <v>166</v>
      </c>
      <c r="AU322" s="183" t="s">
        <v>87</v>
      </c>
      <c r="AY322" s="87" t="s">
        <v>164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87" t="s">
        <v>85</v>
      </c>
      <c r="BK322" s="184">
        <f>ROUND(I322*H322,2)</f>
        <v>0</v>
      </c>
      <c r="BL322" s="87" t="s">
        <v>171</v>
      </c>
      <c r="BM322" s="183" t="s">
        <v>518</v>
      </c>
    </row>
    <row r="323" spans="1:65" s="97" customFormat="1" ht="21.75" customHeight="1" x14ac:dyDescent="0.2">
      <c r="A323" s="95"/>
      <c r="B323" s="94"/>
      <c r="C323" s="173" t="s">
        <v>519</v>
      </c>
      <c r="D323" s="173" t="s">
        <v>166</v>
      </c>
      <c r="E323" s="174" t="s">
        <v>520</v>
      </c>
      <c r="F323" s="175" t="s">
        <v>521</v>
      </c>
      <c r="G323" s="176" t="s">
        <v>349</v>
      </c>
      <c r="H323" s="177">
        <v>2</v>
      </c>
      <c r="I323" s="73"/>
      <c r="J323" s="178">
        <f>ROUND(I323*H323,2)</f>
        <v>0</v>
      </c>
      <c r="K323" s="175" t="s">
        <v>1</v>
      </c>
      <c r="L323" s="94"/>
      <c r="M323" s="179" t="s">
        <v>1</v>
      </c>
      <c r="N323" s="180" t="s">
        <v>43</v>
      </c>
      <c r="O323" s="181">
        <v>1.994</v>
      </c>
      <c r="P323" s="181">
        <f>O323*H323</f>
        <v>3.988</v>
      </c>
      <c r="Q323" s="181">
        <v>0.217338</v>
      </c>
      <c r="R323" s="181">
        <f>Q323*H323</f>
        <v>0.43467600000000001</v>
      </c>
      <c r="S323" s="181">
        <v>0</v>
      </c>
      <c r="T323" s="182">
        <f>S323*H323</f>
        <v>0</v>
      </c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R323" s="183" t="s">
        <v>171</v>
      </c>
      <c r="AT323" s="183" t="s">
        <v>166</v>
      </c>
      <c r="AU323" s="183" t="s">
        <v>87</v>
      </c>
      <c r="AY323" s="87" t="s">
        <v>164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87" t="s">
        <v>85</v>
      </c>
      <c r="BK323" s="184">
        <f>ROUND(I323*H323,2)</f>
        <v>0</v>
      </c>
      <c r="BL323" s="87" t="s">
        <v>171</v>
      </c>
      <c r="BM323" s="183" t="s">
        <v>522</v>
      </c>
    </row>
    <row r="324" spans="1:65" s="191" customFormat="1" x14ac:dyDescent="0.2">
      <c r="B324" s="192"/>
      <c r="D324" s="185" t="s">
        <v>175</v>
      </c>
      <c r="E324" s="193" t="s">
        <v>1</v>
      </c>
      <c r="F324" s="194" t="s">
        <v>351</v>
      </c>
      <c r="H324" s="193" t="s">
        <v>1</v>
      </c>
      <c r="I324" s="228"/>
      <c r="L324" s="192"/>
      <c r="M324" s="195"/>
      <c r="N324" s="196"/>
      <c r="O324" s="196"/>
      <c r="P324" s="196"/>
      <c r="Q324" s="196"/>
      <c r="R324" s="196"/>
      <c r="S324" s="196"/>
      <c r="T324" s="197"/>
      <c r="AT324" s="193" t="s">
        <v>175</v>
      </c>
      <c r="AU324" s="193" t="s">
        <v>87</v>
      </c>
      <c r="AV324" s="191" t="s">
        <v>85</v>
      </c>
      <c r="AW324" s="191" t="s">
        <v>33</v>
      </c>
      <c r="AX324" s="191" t="s">
        <v>78</v>
      </c>
      <c r="AY324" s="193" t="s">
        <v>164</v>
      </c>
    </row>
    <row r="325" spans="1:65" s="198" customFormat="1" x14ac:dyDescent="0.2">
      <c r="B325" s="199"/>
      <c r="D325" s="185" t="s">
        <v>175</v>
      </c>
      <c r="E325" s="200" t="s">
        <v>1</v>
      </c>
      <c r="F325" s="201" t="s">
        <v>87</v>
      </c>
      <c r="H325" s="202">
        <v>2</v>
      </c>
      <c r="I325" s="229"/>
      <c r="L325" s="199"/>
      <c r="M325" s="203"/>
      <c r="N325" s="204"/>
      <c r="O325" s="204"/>
      <c r="P325" s="204"/>
      <c r="Q325" s="204"/>
      <c r="R325" s="204"/>
      <c r="S325" s="204"/>
      <c r="T325" s="205"/>
      <c r="AT325" s="200" t="s">
        <v>175</v>
      </c>
      <c r="AU325" s="200" t="s">
        <v>87</v>
      </c>
      <c r="AV325" s="198" t="s">
        <v>87</v>
      </c>
      <c r="AW325" s="198" t="s">
        <v>33</v>
      </c>
      <c r="AX325" s="198" t="s">
        <v>85</v>
      </c>
      <c r="AY325" s="200" t="s">
        <v>164</v>
      </c>
    </row>
    <row r="326" spans="1:65" s="97" customFormat="1" ht="21.75" customHeight="1" x14ac:dyDescent="0.2">
      <c r="A326" s="95"/>
      <c r="B326" s="94"/>
      <c r="C326" s="214" t="s">
        <v>523</v>
      </c>
      <c r="D326" s="214" t="s">
        <v>278</v>
      </c>
      <c r="E326" s="215" t="s">
        <v>524</v>
      </c>
      <c r="F326" s="216" t="s">
        <v>525</v>
      </c>
      <c r="G326" s="217" t="s">
        <v>349</v>
      </c>
      <c r="H326" s="218">
        <v>2</v>
      </c>
      <c r="I326" s="74"/>
      <c r="J326" s="219">
        <f>ROUND(I326*H326,2)</f>
        <v>0</v>
      </c>
      <c r="K326" s="216" t="s">
        <v>1</v>
      </c>
      <c r="L326" s="220"/>
      <c r="M326" s="221" t="s">
        <v>1</v>
      </c>
      <c r="N326" s="222" t="s">
        <v>43</v>
      </c>
      <c r="O326" s="181">
        <v>0</v>
      </c>
      <c r="P326" s="181">
        <f>O326*H326</f>
        <v>0</v>
      </c>
      <c r="Q326" s="181">
        <v>8.1000000000000003E-2</v>
      </c>
      <c r="R326" s="181">
        <f>Q326*H326</f>
        <v>0.16200000000000001</v>
      </c>
      <c r="S326" s="181">
        <v>0</v>
      </c>
      <c r="T326" s="182">
        <f>S326*H326</f>
        <v>0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R326" s="183" t="s">
        <v>212</v>
      </c>
      <c r="AT326" s="183" t="s">
        <v>278</v>
      </c>
      <c r="AU326" s="183" t="s">
        <v>87</v>
      </c>
      <c r="AY326" s="87" t="s">
        <v>164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87" t="s">
        <v>85</v>
      </c>
      <c r="BK326" s="184">
        <f>ROUND(I326*H326,2)</f>
        <v>0</v>
      </c>
      <c r="BL326" s="87" t="s">
        <v>171</v>
      </c>
      <c r="BM326" s="183" t="s">
        <v>526</v>
      </c>
    </row>
    <row r="327" spans="1:65" s="97" customFormat="1" ht="16.5" customHeight="1" x14ac:dyDescent="0.2">
      <c r="A327" s="95"/>
      <c r="B327" s="94"/>
      <c r="C327" s="173" t="s">
        <v>527</v>
      </c>
      <c r="D327" s="173" t="s">
        <v>166</v>
      </c>
      <c r="E327" s="174" t="s">
        <v>528</v>
      </c>
      <c r="F327" s="175" t="s">
        <v>529</v>
      </c>
      <c r="G327" s="176" t="s">
        <v>187</v>
      </c>
      <c r="H327" s="177">
        <v>85.55</v>
      </c>
      <c r="I327" s="73"/>
      <c r="J327" s="178">
        <f>ROUND(I327*H327,2)</f>
        <v>0</v>
      </c>
      <c r="K327" s="175" t="s">
        <v>170</v>
      </c>
      <c r="L327" s="94"/>
      <c r="M327" s="179" t="s">
        <v>1</v>
      </c>
      <c r="N327" s="180" t="s">
        <v>43</v>
      </c>
      <c r="O327" s="181">
        <v>2.5000000000000001E-2</v>
      </c>
      <c r="P327" s="181">
        <f>O327*H327</f>
        <v>2.1387499999999999</v>
      </c>
      <c r="Q327" s="181">
        <v>9.0000000000000006E-5</v>
      </c>
      <c r="R327" s="181">
        <f>Q327*H327</f>
        <v>7.6995000000000006E-3</v>
      </c>
      <c r="S327" s="181">
        <v>0</v>
      </c>
      <c r="T327" s="182">
        <f>S327*H327</f>
        <v>0</v>
      </c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R327" s="183" t="s">
        <v>171</v>
      </c>
      <c r="AT327" s="183" t="s">
        <v>166</v>
      </c>
      <c r="AU327" s="183" t="s">
        <v>87</v>
      </c>
      <c r="AY327" s="87" t="s">
        <v>164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87" t="s">
        <v>85</v>
      </c>
      <c r="BK327" s="184">
        <f>ROUND(I327*H327,2)</f>
        <v>0</v>
      </c>
      <c r="BL327" s="87" t="s">
        <v>171</v>
      </c>
      <c r="BM327" s="183" t="s">
        <v>530</v>
      </c>
    </row>
    <row r="328" spans="1:65" s="191" customFormat="1" x14ac:dyDescent="0.2">
      <c r="B328" s="192"/>
      <c r="D328" s="185" t="s">
        <v>175</v>
      </c>
      <c r="E328" s="193" t="s">
        <v>1</v>
      </c>
      <c r="F328" s="194" t="s">
        <v>531</v>
      </c>
      <c r="H328" s="193" t="s">
        <v>1</v>
      </c>
      <c r="I328" s="228"/>
      <c r="L328" s="192"/>
      <c r="M328" s="195"/>
      <c r="N328" s="196"/>
      <c r="O328" s="196"/>
      <c r="P328" s="196"/>
      <c r="Q328" s="196"/>
      <c r="R328" s="196"/>
      <c r="S328" s="196"/>
      <c r="T328" s="197"/>
      <c r="AT328" s="193" t="s">
        <v>175</v>
      </c>
      <c r="AU328" s="193" t="s">
        <v>87</v>
      </c>
      <c r="AV328" s="191" t="s">
        <v>85</v>
      </c>
      <c r="AW328" s="191" t="s">
        <v>33</v>
      </c>
      <c r="AX328" s="191" t="s">
        <v>78</v>
      </c>
      <c r="AY328" s="193" t="s">
        <v>164</v>
      </c>
    </row>
    <row r="329" spans="1:65" s="198" customFormat="1" x14ac:dyDescent="0.2">
      <c r="B329" s="199"/>
      <c r="D329" s="185" t="s">
        <v>175</v>
      </c>
      <c r="E329" s="200" t="s">
        <v>1</v>
      </c>
      <c r="F329" s="201" t="s">
        <v>429</v>
      </c>
      <c r="H329" s="202">
        <v>85.55</v>
      </c>
      <c r="I329" s="229"/>
      <c r="L329" s="199"/>
      <c r="M329" s="203"/>
      <c r="N329" s="204"/>
      <c r="O329" s="204"/>
      <c r="P329" s="204"/>
      <c r="Q329" s="204"/>
      <c r="R329" s="204"/>
      <c r="S329" s="204"/>
      <c r="T329" s="205"/>
      <c r="AT329" s="200" t="s">
        <v>175</v>
      </c>
      <c r="AU329" s="200" t="s">
        <v>87</v>
      </c>
      <c r="AV329" s="198" t="s">
        <v>87</v>
      </c>
      <c r="AW329" s="198" t="s">
        <v>33</v>
      </c>
      <c r="AX329" s="198" t="s">
        <v>85</v>
      </c>
      <c r="AY329" s="200" t="s">
        <v>164</v>
      </c>
    </row>
    <row r="330" spans="1:65" s="160" customFormat="1" ht="22.9" customHeight="1" x14ac:dyDescent="0.2">
      <c r="B330" s="161"/>
      <c r="D330" s="162" t="s">
        <v>77</v>
      </c>
      <c r="E330" s="171" t="s">
        <v>218</v>
      </c>
      <c r="F330" s="171" t="s">
        <v>532</v>
      </c>
      <c r="I330" s="231"/>
      <c r="J330" s="172">
        <f>BK330</f>
        <v>0</v>
      </c>
      <c r="L330" s="161"/>
      <c r="M330" s="165"/>
      <c r="N330" s="166"/>
      <c r="O330" s="166"/>
      <c r="P330" s="167">
        <f>SUM(P331:P335)</f>
        <v>0.91230600000000006</v>
      </c>
      <c r="Q330" s="166"/>
      <c r="R330" s="167">
        <f>SUM(R331:R335)</f>
        <v>1.6288779999999999E-2</v>
      </c>
      <c r="S330" s="166"/>
      <c r="T330" s="168">
        <f>SUM(T331:T335)</f>
        <v>6.3600000000000004E-2</v>
      </c>
      <c r="AR330" s="162" t="s">
        <v>85</v>
      </c>
      <c r="AT330" s="169" t="s">
        <v>77</v>
      </c>
      <c r="AU330" s="169" t="s">
        <v>85</v>
      </c>
      <c r="AY330" s="162" t="s">
        <v>164</v>
      </c>
      <c r="BK330" s="170">
        <f>SUM(BK331:BK335)</f>
        <v>0</v>
      </c>
    </row>
    <row r="331" spans="1:65" s="97" customFormat="1" ht="44.25" customHeight="1" x14ac:dyDescent="0.2">
      <c r="A331" s="95"/>
      <c r="B331" s="94"/>
      <c r="C331" s="173" t="s">
        <v>533</v>
      </c>
      <c r="D331" s="173" t="s">
        <v>166</v>
      </c>
      <c r="E331" s="174" t="s">
        <v>534</v>
      </c>
      <c r="F331" s="175" t="s">
        <v>535</v>
      </c>
      <c r="G331" s="176" t="s">
        <v>215</v>
      </c>
      <c r="H331" s="177">
        <v>6.0000000000000001E-3</v>
      </c>
      <c r="I331" s="73"/>
      <c r="J331" s="178">
        <f>ROUND(I331*H331,2)</f>
        <v>0</v>
      </c>
      <c r="K331" s="175" t="s">
        <v>1</v>
      </c>
      <c r="L331" s="94"/>
      <c r="M331" s="179" t="s">
        <v>1</v>
      </c>
      <c r="N331" s="180" t="s">
        <v>43</v>
      </c>
      <c r="O331" s="181">
        <v>42.051000000000002</v>
      </c>
      <c r="P331" s="181">
        <f>O331*H331</f>
        <v>0.25230600000000003</v>
      </c>
      <c r="Q331" s="181">
        <v>2.5791300000000001</v>
      </c>
      <c r="R331" s="181">
        <f>Q331*H331</f>
        <v>1.547478E-2</v>
      </c>
      <c r="S331" s="181">
        <v>0</v>
      </c>
      <c r="T331" s="182">
        <f>S331*H331</f>
        <v>0</v>
      </c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R331" s="183" t="s">
        <v>171</v>
      </c>
      <c r="AT331" s="183" t="s">
        <v>166</v>
      </c>
      <c r="AU331" s="183" t="s">
        <v>87</v>
      </c>
      <c r="AY331" s="87" t="s">
        <v>164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87" t="s">
        <v>85</v>
      </c>
      <c r="BK331" s="184">
        <f>ROUND(I331*H331,2)</f>
        <v>0</v>
      </c>
      <c r="BL331" s="87" t="s">
        <v>171</v>
      </c>
      <c r="BM331" s="183" t="s">
        <v>536</v>
      </c>
    </row>
    <row r="332" spans="1:65" s="191" customFormat="1" ht="22.5" x14ac:dyDescent="0.2">
      <c r="B332" s="192"/>
      <c r="D332" s="185" t="s">
        <v>175</v>
      </c>
      <c r="E332" s="193" t="s">
        <v>1</v>
      </c>
      <c r="F332" s="194" t="s">
        <v>537</v>
      </c>
      <c r="H332" s="193" t="s">
        <v>1</v>
      </c>
      <c r="I332" s="228"/>
      <c r="L332" s="192"/>
      <c r="M332" s="195"/>
      <c r="N332" s="196"/>
      <c r="O332" s="196"/>
      <c r="P332" s="196"/>
      <c r="Q332" s="196"/>
      <c r="R332" s="196"/>
      <c r="S332" s="196"/>
      <c r="T332" s="197"/>
      <c r="AT332" s="193" t="s">
        <v>175</v>
      </c>
      <c r="AU332" s="193" t="s">
        <v>87</v>
      </c>
      <c r="AV332" s="191" t="s">
        <v>85</v>
      </c>
      <c r="AW332" s="191" t="s">
        <v>33</v>
      </c>
      <c r="AX332" s="191" t="s">
        <v>78</v>
      </c>
      <c r="AY332" s="193" t="s">
        <v>164</v>
      </c>
    </row>
    <row r="333" spans="1:65" s="198" customFormat="1" x14ac:dyDescent="0.2">
      <c r="B333" s="199"/>
      <c r="D333" s="185" t="s">
        <v>175</v>
      </c>
      <c r="E333" s="200" t="s">
        <v>1</v>
      </c>
      <c r="F333" s="201" t="s">
        <v>538</v>
      </c>
      <c r="H333" s="202">
        <v>6.0000000000000001E-3</v>
      </c>
      <c r="I333" s="229"/>
      <c r="L333" s="199"/>
      <c r="M333" s="203"/>
      <c r="N333" s="204"/>
      <c r="O333" s="204"/>
      <c r="P333" s="204"/>
      <c r="Q333" s="204"/>
      <c r="R333" s="204"/>
      <c r="S333" s="204"/>
      <c r="T333" s="205"/>
      <c r="AT333" s="200" t="s">
        <v>175</v>
      </c>
      <c r="AU333" s="200" t="s">
        <v>87</v>
      </c>
      <c r="AV333" s="198" t="s">
        <v>87</v>
      </c>
      <c r="AW333" s="198" t="s">
        <v>33</v>
      </c>
      <c r="AX333" s="198" t="s">
        <v>85</v>
      </c>
      <c r="AY333" s="200" t="s">
        <v>164</v>
      </c>
    </row>
    <row r="334" spans="1:65" s="97" customFormat="1" ht="33" customHeight="1" x14ac:dyDescent="0.2">
      <c r="A334" s="95"/>
      <c r="B334" s="94"/>
      <c r="C334" s="173" t="s">
        <v>539</v>
      </c>
      <c r="D334" s="173" t="s">
        <v>166</v>
      </c>
      <c r="E334" s="174" t="s">
        <v>540</v>
      </c>
      <c r="F334" s="175" t="s">
        <v>541</v>
      </c>
      <c r="G334" s="176" t="s">
        <v>187</v>
      </c>
      <c r="H334" s="177">
        <v>0.1</v>
      </c>
      <c r="I334" s="73"/>
      <c r="J334" s="178">
        <f>ROUND(I334*H334,2)</f>
        <v>0</v>
      </c>
      <c r="K334" s="175" t="s">
        <v>170</v>
      </c>
      <c r="L334" s="94"/>
      <c r="M334" s="179" t="s">
        <v>1</v>
      </c>
      <c r="N334" s="180" t="s">
        <v>43</v>
      </c>
      <c r="O334" s="181">
        <v>6.6</v>
      </c>
      <c r="P334" s="181">
        <f>O334*H334</f>
        <v>0.66</v>
      </c>
      <c r="Q334" s="181">
        <v>8.1399999999999997E-3</v>
      </c>
      <c r="R334" s="181">
        <f>Q334*H334</f>
        <v>8.1400000000000005E-4</v>
      </c>
      <c r="S334" s="181">
        <v>0.63600000000000001</v>
      </c>
      <c r="T334" s="182">
        <f>S334*H334</f>
        <v>6.3600000000000004E-2</v>
      </c>
      <c r="U334" s="95"/>
      <c r="V334" s="95"/>
      <c r="W334" s="95"/>
      <c r="X334" s="95"/>
      <c r="Y334" s="95"/>
      <c r="Z334" s="95"/>
      <c r="AA334" s="95"/>
      <c r="AB334" s="95"/>
      <c r="AC334" s="95"/>
      <c r="AD334" s="95"/>
      <c r="AE334" s="95"/>
      <c r="AR334" s="183" t="s">
        <v>171</v>
      </c>
      <c r="AT334" s="183" t="s">
        <v>166</v>
      </c>
      <c r="AU334" s="183" t="s">
        <v>87</v>
      </c>
      <c r="AY334" s="87" t="s">
        <v>164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87" t="s">
        <v>85</v>
      </c>
      <c r="BK334" s="184">
        <f>ROUND(I334*H334,2)</f>
        <v>0</v>
      </c>
      <c r="BL334" s="87" t="s">
        <v>171</v>
      </c>
      <c r="BM334" s="183" t="s">
        <v>542</v>
      </c>
    </row>
    <row r="335" spans="1:65" s="198" customFormat="1" x14ac:dyDescent="0.2">
      <c r="B335" s="199"/>
      <c r="D335" s="185" t="s">
        <v>175</v>
      </c>
      <c r="E335" s="200" t="s">
        <v>1</v>
      </c>
      <c r="F335" s="201" t="s">
        <v>543</v>
      </c>
      <c r="H335" s="202">
        <v>0.1</v>
      </c>
      <c r="I335" s="229"/>
      <c r="L335" s="199"/>
      <c r="M335" s="203"/>
      <c r="N335" s="204"/>
      <c r="O335" s="204"/>
      <c r="P335" s="204"/>
      <c r="Q335" s="204"/>
      <c r="R335" s="204"/>
      <c r="S335" s="204"/>
      <c r="T335" s="205"/>
      <c r="AT335" s="200" t="s">
        <v>175</v>
      </c>
      <c r="AU335" s="200" t="s">
        <v>87</v>
      </c>
      <c r="AV335" s="198" t="s">
        <v>87</v>
      </c>
      <c r="AW335" s="198" t="s">
        <v>33</v>
      </c>
      <c r="AX335" s="198" t="s">
        <v>85</v>
      </c>
      <c r="AY335" s="200" t="s">
        <v>164</v>
      </c>
    </row>
    <row r="336" spans="1:65" s="160" customFormat="1" ht="22.9" customHeight="1" x14ac:dyDescent="0.2">
      <c r="B336" s="161"/>
      <c r="D336" s="162" t="s">
        <v>77</v>
      </c>
      <c r="E336" s="171" t="s">
        <v>544</v>
      </c>
      <c r="F336" s="171" t="s">
        <v>545</v>
      </c>
      <c r="I336" s="231"/>
      <c r="J336" s="172">
        <f>BK336</f>
        <v>0</v>
      </c>
      <c r="L336" s="161"/>
      <c r="M336" s="165"/>
      <c r="N336" s="166"/>
      <c r="O336" s="166"/>
      <c r="P336" s="167">
        <f>SUM(P337:P342)</f>
        <v>0.48332999999999998</v>
      </c>
      <c r="Q336" s="166"/>
      <c r="R336" s="167">
        <f>SUM(R337:R342)</f>
        <v>0</v>
      </c>
      <c r="S336" s="166"/>
      <c r="T336" s="168">
        <f>SUM(T337:T342)</f>
        <v>0</v>
      </c>
      <c r="AR336" s="162" t="s">
        <v>85</v>
      </c>
      <c r="AT336" s="169" t="s">
        <v>77</v>
      </c>
      <c r="AU336" s="169" t="s">
        <v>85</v>
      </c>
      <c r="AY336" s="162" t="s">
        <v>164</v>
      </c>
      <c r="BK336" s="170">
        <f>SUM(BK337:BK342)</f>
        <v>0</v>
      </c>
    </row>
    <row r="337" spans="1:65" s="97" customFormat="1" ht="21.75" customHeight="1" x14ac:dyDescent="0.2">
      <c r="A337" s="95"/>
      <c r="B337" s="94"/>
      <c r="C337" s="173" t="s">
        <v>546</v>
      </c>
      <c r="D337" s="173" t="s">
        <v>166</v>
      </c>
      <c r="E337" s="174" t="s">
        <v>547</v>
      </c>
      <c r="F337" s="175" t="s">
        <v>548</v>
      </c>
      <c r="G337" s="176" t="s">
        <v>281</v>
      </c>
      <c r="H337" s="177">
        <v>16.111000000000001</v>
      </c>
      <c r="I337" s="73"/>
      <c r="J337" s="178">
        <f>ROUND(I337*H337,2)</f>
        <v>0</v>
      </c>
      <c r="K337" s="175" t="s">
        <v>1</v>
      </c>
      <c r="L337" s="94"/>
      <c r="M337" s="179" t="s">
        <v>1</v>
      </c>
      <c r="N337" s="180" t="s">
        <v>43</v>
      </c>
      <c r="O337" s="181">
        <v>0.03</v>
      </c>
      <c r="P337" s="181">
        <f>O337*H337</f>
        <v>0.48332999999999998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95"/>
      <c r="V337" s="95"/>
      <c r="W337" s="95"/>
      <c r="X337" s="95"/>
      <c r="Y337" s="95"/>
      <c r="Z337" s="95"/>
      <c r="AA337" s="95"/>
      <c r="AB337" s="95"/>
      <c r="AC337" s="95"/>
      <c r="AD337" s="95"/>
      <c r="AE337" s="95"/>
      <c r="AR337" s="183" t="s">
        <v>171</v>
      </c>
      <c r="AT337" s="183" t="s">
        <v>166</v>
      </c>
      <c r="AU337" s="183" t="s">
        <v>87</v>
      </c>
      <c r="AY337" s="87" t="s">
        <v>164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87" t="s">
        <v>85</v>
      </c>
      <c r="BK337" s="184">
        <f>ROUND(I337*H337,2)</f>
        <v>0</v>
      </c>
      <c r="BL337" s="87" t="s">
        <v>171</v>
      </c>
      <c r="BM337" s="183" t="s">
        <v>549</v>
      </c>
    </row>
    <row r="338" spans="1:65" s="191" customFormat="1" x14ac:dyDescent="0.2">
      <c r="B338" s="192"/>
      <c r="D338" s="185" t="s">
        <v>175</v>
      </c>
      <c r="E338" s="193" t="s">
        <v>1</v>
      </c>
      <c r="F338" s="194" t="s">
        <v>550</v>
      </c>
      <c r="H338" s="193" t="s">
        <v>1</v>
      </c>
      <c r="I338" s="228"/>
      <c r="L338" s="192"/>
      <c r="M338" s="195"/>
      <c r="N338" s="196"/>
      <c r="O338" s="196"/>
      <c r="P338" s="196"/>
      <c r="Q338" s="196"/>
      <c r="R338" s="196"/>
      <c r="S338" s="196"/>
      <c r="T338" s="197"/>
      <c r="AT338" s="193" t="s">
        <v>175</v>
      </c>
      <c r="AU338" s="193" t="s">
        <v>87</v>
      </c>
      <c r="AV338" s="191" t="s">
        <v>85</v>
      </c>
      <c r="AW338" s="191" t="s">
        <v>33</v>
      </c>
      <c r="AX338" s="191" t="s">
        <v>78</v>
      </c>
      <c r="AY338" s="193" t="s">
        <v>164</v>
      </c>
    </row>
    <row r="339" spans="1:65" s="191" customFormat="1" x14ac:dyDescent="0.2">
      <c r="B339" s="192"/>
      <c r="D339" s="185" t="s">
        <v>175</v>
      </c>
      <c r="E339" s="193" t="s">
        <v>1</v>
      </c>
      <c r="F339" s="194" t="s">
        <v>551</v>
      </c>
      <c r="H339" s="193" t="s">
        <v>1</v>
      </c>
      <c r="I339" s="228"/>
      <c r="L339" s="192"/>
      <c r="M339" s="195"/>
      <c r="N339" s="196"/>
      <c r="O339" s="196"/>
      <c r="P339" s="196"/>
      <c r="Q339" s="196"/>
      <c r="R339" s="196"/>
      <c r="S339" s="196"/>
      <c r="T339" s="197"/>
      <c r="AT339" s="193" t="s">
        <v>175</v>
      </c>
      <c r="AU339" s="193" t="s">
        <v>87</v>
      </c>
      <c r="AV339" s="191" t="s">
        <v>85</v>
      </c>
      <c r="AW339" s="191" t="s">
        <v>33</v>
      </c>
      <c r="AX339" s="191" t="s">
        <v>78</v>
      </c>
      <c r="AY339" s="193" t="s">
        <v>164</v>
      </c>
    </row>
    <row r="340" spans="1:65" s="191" customFormat="1" x14ac:dyDescent="0.2">
      <c r="B340" s="192"/>
      <c r="D340" s="185" t="s">
        <v>175</v>
      </c>
      <c r="E340" s="193" t="s">
        <v>1</v>
      </c>
      <c r="F340" s="194" t="s">
        <v>268</v>
      </c>
      <c r="H340" s="193" t="s">
        <v>1</v>
      </c>
      <c r="I340" s="228"/>
      <c r="L340" s="192"/>
      <c r="M340" s="195"/>
      <c r="N340" s="196"/>
      <c r="O340" s="196"/>
      <c r="P340" s="196"/>
      <c r="Q340" s="196"/>
      <c r="R340" s="196"/>
      <c r="S340" s="196"/>
      <c r="T340" s="197"/>
      <c r="AT340" s="193" t="s">
        <v>175</v>
      </c>
      <c r="AU340" s="193" t="s">
        <v>87</v>
      </c>
      <c r="AV340" s="191" t="s">
        <v>85</v>
      </c>
      <c r="AW340" s="191" t="s">
        <v>33</v>
      </c>
      <c r="AX340" s="191" t="s">
        <v>78</v>
      </c>
      <c r="AY340" s="193" t="s">
        <v>164</v>
      </c>
    </row>
    <row r="341" spans="1:65" s="198" customFormat="1" x14ac:dyDescent="0.2">
      <c r="B341" s="199"/>
      <c r="D341" s="185" t="s">
        <v>175</v>
      </c>
      <c r="E341" s="200" t="s">
        <v>1</v>
      </c>
      <c r="F341" s="201" t="s">
        <v>552</v>
      </c>
      <c r="H341" s="202">
        <v>16.111000000000001</v>
      </c>
      <c r="I341" s="229"/>
      <c r="L341" s="199"/>
      <c r="M341" s="203"/>
      <c r="N341" s="204"/>
      <c r="O341" s="204"/>
      <c r="P341" s="204"/>
      <c r="Q341" s="204"/>
      <c r="R341" s="204"/>
      <c r="S341" s="204"/>
      <c r="T341" s="205"/>
      <c r="AT341" s="200" t="s">
        <v>175</v>
      </c>
      <c r="AU341" s="200" t="s">
        <v>87</v>
      </c>
      <c r="AV341" s="198" t="s">
        <v>87</v>
      </c>
      <c r="AW341" s="198" t="s">
        <v>33</v>
      </c>
      <c r="AX341" s="198" t="s">
        <v>78</v>
      </c>
      <c r="AY341" s="200" t="s">
        <v>164</v>
      </c>
    </row>
    <row r="342" spans="1:65" s="206" customFormat="1" x14ac:dyDescent="0.2">
      <c r="B342" s="207"/>
      <c r="D342" s="185" t="s">
        <v>175</v>
      </c>
      <c r="E342" s="208" t="s">
        <v>1</v>
      </c>
      <c r="F342" s="209" t="s">
        <v>233</v>
      </c>
      <c r="H342" s="210">
        <v>16.111000000000001</v>
      </c>
      <c r="I342" s="230"/>
      <c r="L342" s="207"/>
      <c r="M342" s="211"/>
      <c r="N342" s="212"/>
      <c r="O342" s="212"/>
      <c r="P342" s="212"/>
      <c r="Q342" s="212"/>
      <c r="R342" s="212"/>
      <c r="S342" s="212"/>
      <c r="T342" s="213"/>
      <c r="AT342" s="208" t="s">
        <v>175</v>
      </c>
      <c r="AU342" s="208" t="s">
        <v>87</v>
      </c>
      <c r="AV342" s="206" t="s">
        <v>171</v>
      </c>
      <c r="AW342" s="206" t="s">
        <v>33</v>
      </c>
      <c r="AX342" s="206" t="s">
        <v>85</v>
      </c>
      <c r="AY342" s="208" t="s">
        <v>164</v>
      </c>
    </row>
    <row r="343" spans="1:65" s="160" customFormat="1" ht="22.9" customHeight="1" x14ac:dyDescent="0.2">
      <c r="B343" s="161"/>
      <c r="D343" s="162" t="s">
        <v>77</v>
      </c>
      <c r="E343" s="171" t="s">
        <v>553</v>
      </c>
      <c r="F343" s="171" t="s">
        <v>554</v>
      </c>
      <c r="I343" s="231"/>
      <c r="J343" s="172">
        <f>BK343</f>
        <v>0</v>
      </c>
      <c r="L343" s="161"/>
      <c r="M343" s="165"/>
      <c r="N343" s="166"/>
      <c r="O343" s="166"/>
      <c r="P343" s="167">
        <f>P344</f>
        <v>15.987088</v>
      </c>
      <c r="Q343" s="166"/>
      <c r="R343" s="167">
        <f>R344</f>
        <v>0</v>
      </c>
      <c r="S343" s="166"/>
      <c r="T343" s="168">
        <f>T344</f>
        <v>0</v>
      </c>
      <c r="AR343" s="162" t="s">
        <v>85</v>
      </c>
      <c r="AT343" s="169" t="s">
        <v>77</v>
      </c>
      <c r="AU343" s="169" t="s">
        <v>85</v>
      </c>
      <c r="AY343" s="162" t="s">
        <v>164</v>
      </c>
      <c r="BK343" s="170">
        <f>BK344</f>
        <v>0</v>
      </c>
    </row>
    <row r="344" spans="1:65" s="97" customFormat="1" ht="33" customHeight="1" x14ac:dyDescent="0.2">
      <c r="A344" s="95"/>
      <c r="B344" s="94"/>
      <c r="C344" s="173" t="s">
        <v>555</v>
      </c>
      <c r="D344" s="173" t="s">
        <v>166</v>
      </c>
      <c r="E344" s="174" t="s">
        <v>556</v>
      </c>
      <c r="F344" s="175" t="s">
        <v>557</v>
      </c>
      <c r="G344" s="176" t="s">
        <v>281</v>
      </c>
      <c r="H344" s="177">
        <v>21.007999999999999</v>
      </c>
      <c r="I344" s="73"/>
      <c r="J344" s="178">
        <f>ROUND(I344*H344,2)</f>
        <v>0</v>
      </c>
      <c r="K344" s="175" t="s">
        <v>170</v>
      </c>
      <c r="L344" s="94"/>
      <c r="M344" s="179" t="s">
        <v>1</v>
      </c>
      <c r="N344" s="180" t="s">
        <v>43</v>
      </c>
      <c r="O344" s="181">
        <v>0.76100000000000001</v>
      </c>
      <c r="P344" s="181">
        <f>O344*H344</f>
        <v>15.987088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R344" s="183" t="s">
        <v>171</v>
      </c>
      <c r="AT344" s="183" t="s">
        <v>166</v>
      </c>
      <c r="AU344" s="183" t="s">
        <v>87</v>
      </c>
      <c r="AY344" s="87" t="s">
        <v>164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87" t="s">
        <v>85</v>
      </c>
      <c r="BK344" s="184">
        <f>ROUND(I344*H344,2)</f>
        <v>0</v>
      </c>
      <c r="BL344" s="87" t="s">
        <v>171</v>
      </c>
      <c r="BM344" s="183" t="s">
        <v>558</v>
      </c>
    </row>
    <row r="345" spans="1:65" s="160" customFormat="1" ht="25.9" customHeight="1" x14ac:dyDescent="0.2">
      <c r="B345" s="161"/>
      <c r="D345" s="162" t="s">
        <v>77</v>
      </c>
      <c r="E345" s="163" t="s">
        <v>559</v>
      </c>
      <c r="F345" s="163" t="s">
        <v>560</v>
      </c>
      <c r="I345" s="231"/>
      <c r="J345" s="164">
        <f>BK345</f>
        <v>0</v>
      </c>
      <c r="L345" s="161"/>
      <c r="M345" s="165"/>
      <c r="N345" s="166"/>
      <c r="O345" s="166"/>
      <c r="P345" s="167">
        <f>SUM(P346:P348)</f>
        <v>0</v>
      </c>
      <c r="Q345" s="166"/>
      <c r="R345" s="167">
        <f>SUM(R346:R348)</f>
        <v>0</v>
      </c>
      <c r="S345" s="166"/>
      <c r="T345" s="168">
        <f>SUM(T346:T348)</f>
        <v>0</v>
      </c>
      <c r="AR345" s="162" t="s">
        <v>171</v>
      </c>
      <c r="AT345" s="169" t="s">
        <v>77</v>
      </c>
      <c r="AU345" s="169" t="s">
        <v>78</v>
      </c>
      <c r="AY345" s="162" t="s">
        <v>164</v>
      </c>
      <c r="BK345" s="170">
        <f>SUM(BK346:BK348)</f>
        <v>0</v>
      </c>
    </row>
    <row r="346" spans="1:65" s="97" customFormat="1" ht="21.75" customHeight="1" x14ac:dyDescent="0.2">
      <c r="A346" s="95"/>
      <c r="B346" s="94"/>
      <c r="C346" s="173" t="s">
        <v>561</v>
      </c>
      <c r="D346" s="173" t="s">
        <v>166</v>
      </c>
      <c r="E346" s="174" t="s">
        <v>562</v>
      </c>
      <c r="F346" s="175" t="s">
        <v>563</v>
      </c>
      <c r="G346" s="176" t="s">
        <v>564</v>
      </c>
      <c r="H346" s="177">
        <v>1</v>
      </c>
      <c r="I346" s="73"/>
      <c r="J346" s="178">
        <f>ROUND(I346*H346,2)</f>
        <v>0</v>
      </c>
      <c r="K346" s="175" t="s">
        <v>1</v>
      </c>
      <c r="L346" s="94"/>
      <c r="M346" s="179" t="s">
        <v>1</v>
      </c>
      <c r="N346" s="180" t="s">
        <v>43</v>
      </c>
      <c r="O346" s="181">
        <v>0</v>
      </c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95"/>
      <c r="V346" s="95"/>
      <c r="W346" s="95"/>
      <c r="X346" s="95"/>
      <c r="Y346" s="95"/>
      <c r="Z346" s="95"/>
      <c r="AA346" s="95"/>
      <c r="AB346" s="95"/>
      <c r="AC346" s="95"/>
      <c r="AD346" s="95"/>
      <c r="AE346" s="95"/>
      <c r="AR346" s="183" t="s">
        <v>565</v>
      </c>
      <c r="AT346" s="183" t="s">
        <v>166</v>
      </c>
      <c r="AU346" s="183" t="s">
        <v>85</v>
      </c>
      <c r="AY346" s="87" t="s">
        <v>164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87" t="s">
        <v>85</v>
      </c>
      <c r="BK346" s="184">
        <f>ROUND(I346*H346,2)</f>
        <v>0</v>
      </c>
      <c r="BL346" s="87" t="s">
        <v>565</v>
      </c>
      <c r="BM346" s="183" t="s">
        <v>566</v>
      </c>
    </row>
    <row r="347" spans="1:65" s="97" customFormat="1" ht="33" customHeight="1" x14ac:dyDescent="0.2">
      <c r="A347" s="95"/>
      <c r="B347" s="94"/>
      <c r="C347" s="173" t="s">
        <v>567</v>
      </c>
      <c r="D347" s="173" t="s">
        <v>166</v>
      </c>
      <c r="E347" s="174" t="s">
        <v>568</v>
      </c>
      <c r="F347" s="175" t="s">
        <v>569</v>
      </c>
      <c r="G347" s="176" t="s">
        <v>570</v>
      </c>
      <c r="H347" s="177">
        <v>20</v>
      </c>
      <c r="I347" s="73"/>
      <c r="J347" s="178">
        <f>ROUND(I347*H347,2)</f>
        <v>0</v>
      </c>
      <c r="K347" s="175" t="s">
        <v>1</v>
      </c>
      <c r="L347" s="94"/>
      <c r="M347" s="179" t="s">
        <v>1</v>
      </c>
      <c r="N347" s="180" t="s">
        <v>43</v>
      </c>
      <c r="O347" s="181">
        <v>0</v>
      </c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R347" s="183" t="s">
        <v>565</v>
      </c>
      <c r="AT347" s="183" t="s">
        <v>166</v>
      </c>
      <c r="AU347" s="183" t="s">
        <v>85</v>
      </c>
      <c r="AY347" s="87" t="s">
        <v>164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87" t="s">
        <v>85</v>
      </c>
      <c r="BK347" s="184">
        <f>ROUND(I347*H347,2)</f>
        <v>0</v>
      </c>
      <c r="BL347" s="87" t="s">
        <v>565</v>
      </c>
      <c r="BM347" s="183" t="s">
        <v>571</v>
      </c>
    </row>
    <row r="348" spans="1:65" s="97" customFormat="1" ht="66.75" customHeight="1" x14ac:dyDescent="0.2">
      <c r="A348" s="95"/>
      <c r="B348" s="94"/>
      <c r="C348" s="173" t="s">
        <v>572</v>
      </c>
      <c r="D348" s="173" t="s">
        <v>166</v>
      </c>
      <c r="E348" s="174" t="s">
        <v>573</v>
      </c>
      <c r="F348" s="175" t="s">
        <v>574</v>
      </c>
      <c r="G348" s="176" t="s">
        <v>575</v>
      </c>
      <c r="H348" s="177">
        <v>1</v>
      </c>
      <c r="I348" s="73"/>
      <c r="J348" s="178">
        <f>ROUND(I348*H348,2)</f>
        <v>0</v>
      </c>
      <c r="K348" s="175" t="s">
        <v>1</v>
      </c>
      <c r="L348" s="94"/>
      <c r="M348" s="223" t="s">
        <v>1</v>
      </c>
      <c r="N348" s="224" t="s">
        <v>43</v>
      </c>
      <c r="O348" s="225">
        <v>0</v>
      </c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R348" s="183" t="s">
        <v>565</v>
      </c>
      <c r="AT348" s="183" t="s">
        <v>166</v>
      </c>
      <c r="AU348" s="183" t="s">
        <v>85</v>
      </c>
      <c r="AY348" s="87" t="s">
        <v>164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87" t="s">
        <v>85</v>
      </c>
      <c r="BK348" s="184">
        <f>ROUND(I348*H348,2)</f>
        <v>0</v>
      </c>
      <c r="BL348" s="87" t="s">
        <v>565</v>
      </c>
      <c r="BM348" s="183" t="s">
        <v>576</v>
      </c>
    </row>
    <row r="349" spans="1:65" s="97" customFormat="1" ht="6.95" customHeight="1" x14ac:dyDescent="0.2">
      <c r="A349" s="95"/>
      <c r="B349" s="125"/>
      <c r="C349" s="126"/>
      <c r="D349" s="126"/>
      <c r="E349" s="126"/>
      <c r="F349" s="126"/>
      <c r="G349" s="126"/>
      <c r="H349" s="126"/>
      <c r="I349" s="126"/>
      <c r="J349" s="126"/>
      <c r="K349" s="126"/>
      <c r="L349" s="94"/>
      <c r="M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</row>
  </sheetData>
  <sheetProtection password="CC0C" sheet="1" objects="1" scenarios="1"/>
  <autoFilter ref="C130:K348" xr:uid="{00000000-0009-0000-0000-000001000000}"/>
  <mergeCells count="11">
    <mergeCell ref="E123:H123"/>
    <mergeCell ref="E7:H7"/>
    <mergeCell ref="E9:H9"/>
    <mergeCell ref="E11:H11"/>
    <mergeCell ref="E29:H29"/>
    <mergeCell ref="E85:H85"/>
    <mergeCell ref="L2:V2"/>
    <mergeCell ref="E87:H87"/>
    <mergeCell ref="E89:H89"/>
    <mergeCell ref="E119:H119"/>
    <mergeCell ref="E121:H121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55"/>
  <sheetViews>
    <sheetView showGridLines="0" topLeftCell="A85" workbookViewId="0">
      <selection activeCell="F95" sqref="F95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95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130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577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ROUND(J129,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ROUND((SUM(BE129:BE354)),  2)</f>
        <v>0</v>
      </c>
      <c r="G35" s="95"/>
      <c r="H35" s="95"/>
      <c r="I35" s="110">
        <v>0.21</v>
      </c>
      <c r="J35" s="109">
        <f>ROUND(((SUM(BE129:BE354))*I35),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ROUND((SUM(BF129:BF354)),  2)</f>
        <v>0</v>
      </c>
      <c r="G36" s="95"/>
      <c r="H36" s="95"/>
      <c r="I36" s="110">
        <v>0.15</v>
      </c>
      <c r="J36" s="109">
        <f>ROUND(((SUM(BF129:BF354))*I36),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ROUND((SUM(BG129:BG354)),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ROUND((SUM(BH129:BH354)),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ROUND((SUM(BI129:BI354)),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130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1.2. - Vodovodní řad 6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J129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J130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J131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J216</f>
        <v>0</v>
      </c>
      <c r="L101" s="139"/>
    </row>
    <row r="102" spans="1:47" s="138" customFormat="1" ht="19.899999999999999" customHeight="1" x14ac:dyDescent="0.2">
      <c r="B102" s="139"/>
      <c r="D102" s="140" t="s">
        <v>142</v>
      </c>
      <c r="E102" s="141"/>
      <c r="F102" s="141"/>
      <c r="G102" s="141"/>
      <c r="H102" s="141"/>
      <c r="I102" s="141"/>
      <c r="J102" s="142">
        <f>J222</f>
        <v>0</v>
      </c>
      <c r="L102" s="139"/>
    </row>
    <row r="103" spans="1:47" s="138" customFormat="1" ht="19.899999999999999" customHeight="1" x14ac:dyDescent="0.2">
      <c r="B103" s="139"/>
      <c r="D103" s="140" t="s">
        <v>143</v>
      </c>
      <c r="E103" s="141"/>
      <c r="F103" s="141"/>
      <c r="G103" s="141"/>
      <c r="H103" s="141"/>
      <c r="I103" s="141"/>
      <c r="J103" s="142">
        <f>J235</f>
        <v>0</v>
      </c>
      <c r="L103" s="139"/>
    </row>
    <row r="104" spans="1:47" s="138" customFormat="1" ht="19.899999999999999" customHeight="1" x14ac:dyDescent="0.2">
      <c r="B104" s="139"/>
      <c r="D104" s="140" t="s">
        <v>144</v>
      </c>
      <c r="E104" s="141"/>
      <c r="F104" s="141"/>
      <c r="G104" s="141"/>
      <c r="H104" s="141"/>
      <c r="I104" s="141"/>
      <c r="J104" s="142">
        <f>J247</f>
        <v>0</v>
      </c>
      <c r="L104" s="139"/>
    </row>
    <row r="105" spans="1:47" s="138" customFormat="1" ht="19.899999999999999" customHeight="1" x14ac:dyDescent="0.2">
      <c r="B105" s="139"/>
      <c r="D105" s="140" t="s">
        <v>146</v>
      </c>
      <c r="E105" s="141"/>
      <c r="F105" s="141"/>
      <c r="G105" s="141"/>
      <c r="H105" s="141"/>
      <c r="I105" s="141"/>
      <c r="J105" s="142">
        <f>J344</f>
        <v>0</v>
      </c>
      <c r="L105" s="139"/>
    </row>
    <row r="106" spans="1:47" s="138" customFormat="1" ht="19.899999999999999" customHeight="1" x14ac:dyDescent="0.2">
      <c r="B106" s="139"/>
      <c r="D106" s="140" t="s">
        <v>147</v>
      </c>
      <c r="E106" s="141"/>
      <c r="F106" s="141"/>
      <c r="G106" s="141"/>
      <c r="H106" s="141"/>
      <c r="I106" s="141"/>
      <c r="J106" s="142">
        <f>J349</f>
        <v>0</v>
      </c>
      <c r="L106" s="139"/>
    </row>
    <row r="107" spans="1:47" s="133" customFormat="1" ht="24.95" customHeight="1" x14ac:dyDescent="0.2">
      <c r="B107" s="134"/>
      <c r="D107" s="135" t="s">
        <v>148</v>
      </c>
      <c r="E107" s="136"/>
      <c r="F107" s="136"/>
      <c r="G107" s="136"/>
      <c r="H107" s="136"/>
      <c r="I107" s="136"/>
      <c r="J107" s="137">
        <f>J351</f>
        <v>0</v>
      </c>
      <c r="L107" s="134"/>
    </row>
    <row r="108" spans="1:47" s="97" customFormat="1" ht="21.75" customHeight="1" x14ac:dyDescent="0.2">
      <c r="A108" s="95"/>
      <c r="B108" s="94"/>
      <c r="C108" s="95"/>
      <c r="D108" s="95"/>
      <c r="E108" s="95"/>
      <c r="F108" s="95"/>
      <c r="G108" s="95"/>
      <c r="H108" s="95"/>
      <c r="I108" s="95"/>
      <c r="J108" s="95"/>
      <c r="K108" s="95"/>
      <c r="L108" s="96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09" spans="1:47" s="97" customFormat="1" ht="6.95" customHeight="1" x14ac:dyDescent="0.2">
      <c r="A109" s="95"/>
      <c r="B109" s="125"/>
      <c r="C109" s="126"/>
      <c r="D109" s="126"/>
      <c r="E109" s="126"/>
      <c r="F109" s="126"/>
      <c r="G109" s="126"/>
      <c r="H109" s="126"/>
      <c r="I109" s="126"/>
      <c r="J109" s="126"/>
      <c r="K109" s="126"/>
      <c r="L109" s="96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3" spans="1:31" s="97" customFormat="1" ht="6.95" customHeight="1" x14ac:dyDescent="0.2">
      <c r="A113" s="95"/>
      <c r="B113" s="127"/>
      <c r="C113" s="128"/>
      <c r="D113" s="128"/>
      <c r="E113" s="128"/>
      <c r="F113" s="128"/>
      <c r="G113" s="128"/>
      <c r="H113" s="128"/>
      <c r="I113" s="128"/>
      <c r="J113" s="128"/>
      <c r="K113" s="128"/>
      <c r="L113" s="96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31" s="97" customFormat="1" ht="24.95" customHeight="1" x14ac:dyDescent="0.2">
      <c r="A114" s="95"/>
      <c r="B114" s="94"/>
      <c r="C114" s="91" t="s">
        <v>149</v>
      </c>
      <c r="D114" s="95"/>
      <c r="E114" s="95"/>
      <c r="F114" s="95"/>
      <c r="G114" s="95"/>
      <c r="H114" s="95"/>
      <c r="I114" s="95"/>
      <c r="J114" s="95"/>
      <c r="K114" s="95"/>
      <c r="L114" s="96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31" s="97" customFormat="1" ht="6.95" customHeight="1" x14ac:dyDescent="0.2">
      <c r="A115" s="95"/>
      <c r="B115" s="94"/>
      <c r="C115" s="95"/>
      <c r="D115" s="95"/>
      <c r="E115" s="95"/>
      <c r="F115" s="95"/>
      <c r="G115" s="95"/>
      <c r="H115" s="95"/>
      <c r="I115" s="95"/>
      <c r="J115" s="95"/>
      <c r="K115" s="95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s="97" customFormat="1" ht="12" customHeight="1" x14ac:dyDescent="0.2">
      <c r="A116" s="95"/>
      <c r="B116" s="94"/>
      <c r="C116" s="93" t="s">
        <v>14</v>
      </c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s="97" customFormat="1" ht="16.5" customHeight="1" x14ac:dyDescent="0.2">
      <c r="A117" s="95"/>
      <c r="B117" s="94"/>
      <c r="C117" s="95"/>
      <c r="D117" s="95"/>
      <c r="E117" s="398" t="str">
        <f>E7</f>
        <v>Kosmonosy, obnova vodovodu a kanalizace - 2. etapa - část A</v>
      </c>
      <c r="F117" s="401"/>
      <c r="G117" s="401"/>
      <c r="H117" s="401"/>
      <c r="I117" s="95"/>
      <c r="J117" s="95"/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ht="12" customHeight="1" x14ac:dyDescent="0.2">
      <c r="B118" s="90"/>
      <c r="C118" s="93" t="s">
        <v>129</v>
      </c>
      <c r="L118" s="90"/>
    </row>
    <row r="119" spans="1:31" s="97" customFormat="1" ht="16.5" customHeight="1" x14ac:dyDescent="0.2">
      <c r="A119" s="95"/>
      <c r="B119" s="94"/>
      <c r="C119" s="95"/>
      <c r="D119" s="95"/>
      <c r="E119" s="398" t="s">
        <v>130</v>
      </c>
      <c r="F119" s="399"/>
      <c r="G119" s="399"/>
      <c r="H119" s="399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31" s="97" customFormat="1" ht="12" customHeight="1" x14ac:dyDescent="0.2">
      <c r="A120" s="95"/>
      <c r="B120" s="94"/>
      <c r="C120" s="93" t="s">
        <v>131</v>
      </c>
      <c r="D120" s="95"/>
      <c r="E120" s="95"/>
      <c r="F120" s="95"/>
      <c r="G120" s="95"/>
      <c r="H120" s="95"/>
      <c r="I120" s="95"/>
      <c r="J120" s="95"/>
      <c r="K120" s="95"/>
      <c r="L120" s="96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31" s="97" customFormat="1" ht="16.5" customHeight="1" x14ac:dyDescent="0.2">
      <c r="A121" s="95"/>
      <c r="B121" s="94"/>
      <c r="C121" s="95"/>
      <c r="D121" s="95"/>
      <c r="E121" s="400" t="str">
        <f>E11</f>
        <v>SO 1.2. - Vodovodní řad 6</v>
      </c>
      <c r="F121" s="399"/>
      <c r="G121" s="399"/>
      <c r="H121" s="399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7" customFormat="1" ht="6.95" customHeight="1" x14ac:dyDescent="0.2">
      <c r="A122" s="95"/>
      <c r="B122" s="94"/>
      <c r="C122" s="95"/>
      <c r="D122" s="95"/>
      <c r="E122" s="95"/>
      <c r="F122" s="95"/>
      <c r="G122" s="95"/>
      <c r="H122" s="95"/>
      <c r="I122" s="95"/>
      <c r="J122" s="95"/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7" customFormat="1" ht="12" customHeight="1" x14ac:dyDescent="0.2">
      <c r="A123" s="95"/>
      <c r="B123" s="94"/>
      <c r="C123" s="93" t="s">
        <v>18</v>
      </c>
      <c r="D123" s="95"/>
      <c r="E123" s="95"/>
      <c r="F123" s="98" t="str">
        <f>F14</f>
        <v>Kosmonosy</v>
      </c>
      <c r="G123" s="95"/>
      <c r="H123" s="95"/>
      <c r="I123" s="93" t="s">
        <v>20</v>
      </c>
      <c r="J123" s="99">
        <f>IF(J14="","",J14)</f>
        <v>44136</v>
      </c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7" customFormat="1" ht="6.95" customHeight="1" x14ac:dyDescent="0.2">
      <c r="A124" s="95"/>
      <c r="B124" s="94"/>
      <c r="C124" s="95"/>
      <c r="D124" s="95"/>
      <c r="E124" s="95"/>
      <c r="F124" s="95"/>
      <c r="G124" s="95"/>
      <c r="H124" s="95"/>
      <c r="I124" s="95"/>
      <c r="J124" s="95"/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7" customFormat="1" ht="15.2" customHeight="1" x14ac:dyDescent="0.2">
      <c r="A125" s="95"/>
      <c r="B125" s="94"/>
      <c r="C125" s="93" t="s">
        <v>21</v>
      </c>
      <c r="D125" s="95"/>
      <c r="E125" s="95"/>
      <c r="F125" s="98" t="str">
        <f>E17</f>
        <v>Vodovody a kanalizace Mladá Boleslav, a.s.</v>
      </c>
      <c r="G125" s="95"/>
      <c r="H125" s="95"/>
      <c r="I125" s="93" t="s">
        <v>29</v>
      </c>
      <c r="J125" s="129" t="str">
        <f>E23</f>
        <v>ŠINDLAR s.r.o.</v>
      </c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7" customFormat="1" ht="15.2" customHeight="1" x14ac:dyDescent="0.2">
      <c r="A126" s="95"/>
      <c r="B126" s="94"/>
      <c r="C126" s="93" t="s">
        <v>27</v>
      </c>
      <c r="D126" s="95"/>
      <c r="E126" s="95"/>
      <c r="F126" s="98" t="str">
        <f>IF(E20="","",E20)</f>
        <v>Dle výběrového řízení</v>
      </c>
      <c r="G126" s="95"/>
      <c r="H126" s="95"/>
      <c r="I126" s="93" t="s">
        <v>34</v>
      </c>
      <c r="J126" s="129" t="str">
        <f>E26</f>
        <v>Roman Bárta</v>
      </c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7" customFormat="1" ht="10.35" customHeight="1" x14ac:dyDescent="0.2">
      <c r="A127" s="95"/>
      <c r="B127" s="94"/>
      <c r="C127" s="95"/>
      <c r="D127" s="95"/>
      <c r="E127" s="95"/>
      <c r="F127" s="95"/>
      <c r="G127" s="95"/>
      <c r="H127" s="95"/>
      <c r="I127" s="95"/>
      <c r="J127" s="95"/>
      <c r="K127" s="95"/>
      <c r="L127" s="96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152" customFormat="1" ht="29.25" customHeight="1" x14ac:dyDescent="0.2">
      <c r="A128" s="143"/>
      <c r="B128" s="144"/>
      <c r="C128" s="145" t="s">
        <v>150</v>
      </c>
      <c r="D128" s="146" t="s">
        <v>63</v>
      </c>
      <c r="E128" s="146" t="s">
        <v>59</v>
      </c>
      <c r="F128" s="146" t="s">
        <v>60</v>
      </c>
      <c r="G128" s="146" t="s">
        <v>151</v>
      </c>
      <c r="H128" s="146" t="s">
        <v>152</v>
      </c>
      <c r="I128" s="146" t="s">
        <v>153</v>
      </c>
      <c r="J128" s="146" t="s">
        <v>135</v>
      </c>
      <c r="K128" s="147" t="s">
        <v>154</v>
      </c>
      <c r="L128" s="148"/>
      <c r="M128" s="149" t="s">
        <v>1</v>
      </c>
      <c r="N128" s="150" t="s">
        <v>42</v>
      </c>
      <c r="O128" s="150" t="s">
        <v>155</v>
      </c>
      <c r="P128" s="150" t="s">
        <v>156</v>
      </c>
      <c r="Q128" s="150" t="s">
        <v>157</v>
      </c>
      <c r="R128" s="150" t="s">
        <v>158</v>
      </c>
      <c r="S128" s="150" t="s">
        <v>159</v>
      </c>
      <c r="T128" s="151" t="s">
        <v>160</v>
      </c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</row>
    <row r="129" spans="1:65" s="97" customFormat="1" ht="22.9" customHeight="1" x14ac:dyDescent="0.25">
      <c r="A129" s="95"/>
      <c r="B129" s="94"/>
      <c r="C129" s="153" t="s">
        <v>161</v>
      </c>
      <c r="D129" s="95"/>
      <c r="E129" s="95"/>
      <c r="F129" s="95"/>
      <c r="G129" s="95"/>
      <c r="H129" s="95"/>
      <c r="I129" s="95"/>
      <c r="J129" s="154">
        <f>BK129</f>
        <v>0</v>
      </c>
      <c r="K129" s="95"/>
      <c r="L129" s="94"/>
      <c r="M129" s="155"/>
      <c r="N129" s="156"/>
      <c r="O129" s="104"/>
      <c r="P129" s="157">
        <f>P130+P351</f>
        <v>651.52178599999991</v>
      </c>
      <c r="Q129" s="104"/>
      <c r="R129" s="157">
        <f>R130+R351</f>
        <v>6.1857800000000003</v>
      </c>
      <c r="S129" s="104"/>
      <c r="T129" s="158">
        <f>T130+T351</f>
        <v>139.75041199999998</v>
      </c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  <c r="AT129" s="87" t="s">
        <v>77</v>
      </c>
      <c r="AU129" s="87" t="s">
        <v>137</v>
      </c>
      <c r="BK129" s="159">
        <f>BK130+BK351</f>
        <v>0</v>
      </c>
    </row>
    <row r="130" spans="1:65" s="160" customFormat="1" ht="25.9" customHeight="1" x14ac:dyDescent="0.2">
      <c r="B130" s="161"/>
      <c r="D130" s="162" t="s">
        <v>77</v>
      </c>
      <c r="E130" s="163" t="s">
        <v>162</v>
      </c>
      <c r="F130" s="163" t="s">
        <v>163</v>
      </c>
      <c r="J130" s="164">
        <f>BK130</f>
        <v>0</v>
      </c>
      <c r="L130" s="161"/>
      <c r="M130" s="165"/>
      <c r="N130" s="166"/>
      <c r="O130" s="166"/>
      <c r="P130" s="167">
        <f>P131+P216+P222+P235+P247+P344+P349</f>
        <v>651.00884599999995</v>
      </c>
      <c r="Q130" s="166"/>
      <c r="R130" s="167">
        <f>R131+R216+R222+R235+R247+R344+R349</f>
        <v>6.1847294000000002</v>
      </c>
      <c r="S130" s="166"/>
      <c r="T130" s="168">
        <f>T131+T216+T222+T235+T247+T344+T349</f>
        <v>139.75041199999998</v>
      </c>
      <c r="AR130" s="162" t="s">
        <v>85</v>
      </c>
      <c r="AT130" s="169" t="s">
        <v>77</v>
      </c>
      <c r="AU130" s="169" t="s">
        <v>78</v>
      </c>
      <c r="AY130" s="162" t="s">
        <v>164</v>
      </c>
      <c r="BK130" s="170">
        <f>BK131+BK216+BK222+BK235+BK247+BK344+BK349</f>
        <v>0</v>
      </c>
    </row>
    <row r="131" spans="1:65" s="160" customFormat="1" ht="22.9" customHeight="1" x14ac:dyDescent="0.2">
      <c r="B131" s="161"/>
      <c r="D131" s="162" t="s">
        <v>77</v>
      </c>
      <c r="E131" s="171" t="s">
        <v>85</v>
      </c>
      <c r="F131" s="171" t="s">
        <v>165</v>
      </c>
      <c r="J131" s="172">
        <f>BK131</f>
        <v>0</v>
      </c>
      <c r="L131" s="161"/>
      <c r="M131" s="165"/>
      <c r="N131" s="166"/>
      <c r="O131" s="166"/>
      <c r="P131" s="167">
        <f>SUM(P132:P215)</f>
        <v>335.76494599999995</v>
      </c>
      <c r="Q131" s="166"/>
      <c r="R131" s="167">
        <f>SUM(R132:R215)</f>
        <v>0.65844580000000008</v>
      </c>
      <c r="S131" s="166"/>
      <c r="T131" s="168">
        <f>SUM(T132:T215)</f>
        <v>139.610232</v>
      </c>
      <c r="AR131" s="162" t="s">
        <v>85</v>
      </c>
      <c r="AT131" s="169" t="s">
        <v>77</v>
      </c>
      <c r="AU131" s="169" t="s">
        <v>85</v>
      </c>
      <c r="AY131" s="162" t="s">
        <v>164</v>
      </c>
      <c r="BK131" s="170">
        <f>SUM(BK132:BK215)</f>
        <v>0</v>
      </c>
    </row>
    <row r="132" spans="1:65" s="97" customFormat="1" ht="55.5" customHeight="1" x14ac:dyDescent="0.2">
      <c r="A132" s="95"/>
      <c r="B132" s="94"/>
      <c r="C132" s="173" t="s">
        <v>85</v>
      </c>
      <c r="D132" s="173" t="s">
        <v>166</v>
      </c>
      <c r="E132" s="174" t="s">
        <v>167</v>
      </c>
      <c r="F132" s="175" t="s">
        <v>168</v>
      </c>
      <c r="G132" s="176" t="s">
        <v>169</v>
      </c>
      <c r="H132" s="177">
        <v>139.40299999999999</v>
      </c>
      <c r="I132" s="73"/>
      <c r="J132" s="178">
        <f>ROUND(I132*H132,2)</f>
        <v>0</v>
      </c>
      <c r="K132" s="175" t="s">
        <v>170</v>
      </c>
      <c r="L132" s="94"/>
      <c r="M132" s="179" t="s">
        <v>1</v>
      </c>
      <c r="N132" s="180" t="s">
        <v>43</v>
      </c>
      <c r="O132" s="181">
        <v>0.11899999999999999</v>
      </c>
      <c r="P132" s="181">
        <f>O132*H132</f>
        <v>16.588956999999997</v>
      </c>
      <c r="Q132" s="181">
        <v>0</v>
      </c>
      <c r="R132" s="181">
        <f>Q132*H132</f>
        <v>0</v>
      </c>
      <c r="S132" s="181">
        <v>0.44</v>
      </c>
      <c r="T132" s="182">
        <f>S132*H132</f>
        <v>61.337319999999998</v>
      </c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R132" s="183" t="s">
        <v>171</v>
      </c>
      <c r="AT132" s="183" t="s">
        <v>166</v>
      </c>
      <c r="AU132" s="183" t="s">
        <v>87</v>
      </c>
      <c r="AY132" s="87" t="s">
        <v>164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87" t="s">
        <v>85</v>
      </c>
      <c r="BK132" s="184">
        <f>ROUND(I132*H132,2)</f>
        <v>0</v>
      </c>
      <c r="BL132" s="87" t="s">
        <v>171</v>
      </c>
      <c r="BM132" s="183" t="s">
        <v>578</v>
      </c>
    </row>
    <row r="133" spans="1:65" s="97" customFormat="1" ht="19.5" x14ac:dyDescent="0.2">
      <c r="A133" s="95"/>
      <c r="B133" s="94"/>
      <c r="C133" s="95"/>
      <c r="D133" s="185" t="s">
        <v>173</v>
      </c>
      <c r="E133" s="95"/>
      <c r="F133" s="186" t="s">
        <v>174</v>
      </c>
      <c r="G133" s="95"/>
      <c r="H133" s="95"/>
      <c r="I133" s="227"/>
      <c r="J133" s="95"/>
      <c r="K133" s="95"/>
      <c r="L133" s="94"/>
      <c r="M133" s="187"/>
      <c r="N133" s="188"/>
      <c r="O133" s="189"/>
      <c r="P133" s="189"/>
      <c r="Q133" s="189"/>
      <c r="R133" s="189"/>
      <c r="S133" s="189"/>
      <c r="T133" s="190"/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T133" s="87" t="s">
        <v>173</v>
      </c>
      <c r="AU133" s="87" t="s">
        <v>87</v>
      </c>
    </row>
    <row r="134" spans="1:65" s="191" customFormat="1" x14ac:dyDescent="0.2">
      <c r="B134" s="192"/>
      <c r="D134" s="185" t="s">
        <v>175</v>
      </c>
      <c r="E134" s="193" t="s">
        <v>1</v>
      </c>
      <c r="F134" s="194" t="s">
        <v>579</v>
      </c>
      <c r="H134" s="193" t="s">
        <v>1</v>
      </c>
      <c r="I134" s="228"/>
      <c r="L134" s="192"/>
      <c r="M134" s="195"/>
      <c r="N134" s="196"/>
      <c r="O134" s="196"/>
      <c r="P134" s="196"/>
      <c r="Q134" s="196"/>
      <c r="R134" s="196"/>
      <c r="S134" s="196"/>
      <c r="T134" s="197"/>
      <c r="AT134" s="193" t="s">
        <v>175</v>
      </c>
      <c r="AU134" s="193" t="s">
        <v>87</v>
      </c>
      <c r="AV134" s="191" t="s">
        <v>85</v>
      </c>
      <c r="AW134" s="191" t="s">
        <v>33</v>
      </c>
      <c r="AX134" s="191" t="s">
        <v>78</v>
      </c>
      <c r="AY134" s="193" t="s">
        <v>164</v>
      </c>
    </row>
    <row r="135" spans="1:65" s="191" customFormat="1" x14ac:dyDescent="0.2">
      <c r="B135" s="192"/>
      <c r="D135" s="185" t="s">
        <v>175</v>
      </c>
      <c r="E135" s="193" t="s">
        <v>1</v>
      </c>
      <c r="F135" s="194" t="s">
        <v>177</v>
      </c>
      <c r="H135" s="193" t="s">
        <v>1</v>
      </c>
      <c r="I135" s="228"/>
      <c r="L135" s="192"/>
      <c r="M135" s="195"/>
      <c r="N135" s="196"/>
      <c r="O135" s="196"/>
      <c r="P135" s="196"/>
      <c r="Q135" s="196"/>
      <c r="R135" s="196"/>
      <c r="S135" s="196"/>
      <c r="T135" s="197"/>
      <c r="AT135" s="193" t="s">
        <v>175</v>
      </c>
      <c r="AU135" s="193" t="s">
        <v>87</v>
      </c>
      <c r="AV135" s="191" t="s">
        <v>85</v>
      </c>
      <c r="AW135" s="191" t="s">
        <v>33</v>
      </c>
      <c r="AX135" s="191" t="s">
        <v>78</v>
      </c>
      <c r="AY135" s="193" t="s">
        <v>164</v>
      </c>
    </row>
    <row r="136" spans="1:65" s="198" customFormat="1" x14ac:dyDescent="0.2">
      <c r="B136" s="199"/>
      <c r="D136" s="185" t="s">
        <v>175</v>
      </c>
      <c r="E136" s="200" t="s">
        <v>1</v>
      </c>
      <c r="F136" s="201" t="s">
        <v>580</v>
      </c>
      <c r="H136" s="202">
        <v>139.40299999999999</v>
      </c>
      <c r="I136" s="229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175</v>
      </c>
      <c r="AU136" s="200" t="s">
        <v>87</v>
      </c>
      <c r="AV136" s="198" t="s">
        <v>87</v>
      </c>
      <c r="AW136" s="198" t="s">
        <v>33</v>
      </c>
      <c r="AX136" s="198" t="s">
        <v>85</v>
      </c>
      <c r="AY136" s="200" t="s">
        <v>164</v>
      </c>
    </row>
    <row r="137" spans="1:65" s="97" customFormat="1" ht="44.25" customHeight="1" x14ac:dyDescent="0.2">
      <c r="A137" s="95"/>
      <c r="B137" s="94"/>
      <c r="C137" s="173" t="s">
        <v>87</v>
      </c>
      <c r="D137" s="173" t="s">
        <v>166</v>
      </c>
      <c r="E137" s="174" t="s">
        <v>179</v>
      </c>
      <c r="F137" s="175" t="s">
        <v>180</v>
      </c>
      <c r="G137" s="176" t="s">
        <v>169</v>
      </c>
      <c r="H137" s="177">
        <v>202.768</v>
      </c>
      <c r="I137" s="73"/>
      <c r="J137" s="178">
        <f>ROUND(I137*H137,2)</f>
        <v>0</v>
      </c>
      <c r="K137" s="175" t="s">
        <v>1</v>
      </c>
      <c r="L137" s="94"/>
      <c r="M137" s="179" t="s">
        <v>1</v>
      </c>
      <c r="N137" s="180" t="s">
        <v>43</v>
      </c>
      <c r="O137" s="181">
        <v>2.1999999999999999E-2</v>
      </c>
      <c r="P137" s="181">
        <f>O137*H137</f>
        <v>4.460896</v>
      </c>
      <c r="Q137" s="181">
        <v>2.9999999999999997E-4</v>
      </c>
      <c r="R137" s="181">
        <f>Q137*H137</f>
        <v>6.0830399999999993E-2</v>
      </c>
      <c r="S137" s="181">
        <v>0.38400000000000001</v>
      </c>
      <c r="T137" s="182">
        <f>S137*H137</f>
        <v>77.862912000000009</v>
      </c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R137" s="183" t="s">
        <v>171</v>
      </c>
      <c r="AT137" s="183" t="s">
        <v>166</v>
      </c>
      <c r="AU137" s="183" t="s">
        <v>87</v>
      </c>
      <c r="AY137" s="87" t="s">
        <v>164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87" t="s">
        <v>85</v>
      </c>
      <c r="BK137" s="184">
        <f>ROUND(I137*H137,2)</f>
        <v>0</v>
      </c>
      <c r="BL137" s="87" t="s">
        <v>171</v>
      </c>
      <c r="BM137" s="183" t="s">
        <v>581</v>
      </c>
    </row>
    <row r="138" spans="1:65" s="97" customFormat="1" ht="19.5" x14ac:dyDescent="0.2">
      <c r="A138" s="95"/>
      <c r="B138" s="94"/>
      <c r="C138" s="95"/>
      <c r="D138" s="185" t="s">
        <v>173</v>
      </c>
      <c r="E138" s="95"/>
      <c r="F138" s="186" t="s">
        <v>182</v>
      </c>
      <c r="G138" s="95"/>
      <c r="H138" s="95"/>
      <c r="I138" s="227"/>
      <c r="J138" s="95"/>
      <c r="K138" s="95"/>
      <c r="L138" s="94"/>
      <c r="M138" s="187"/>
      <c r="N138" s="188"/>
      <c r="O138" s="189"/>
      <c r="P138" s="189"/>
      <c r="Q138" s="189"/>
      <c r="R138" s="189"/>
      <c r="S138" s="189"/>
      <c r="T138" s="190"/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  <c r="AE138" s="95"/>
      <c r="AT138" s="87" t="s">
        <v>173</v>
      </c>
      <c r="AU138" s="87" t="s">
        <v>87</v>
      </c>
    </row>
    <row r="139" spans="1:65" s="191" customFormat="1" x14ac:dyDescent="0.2">
      <c r="B139" s="192"/>
      <c r="D139" s="185" t="s">
        <v>175</v>
      </c>
      <c r="E139" s="193" t="s">
        <v>1</v>
      </c>
      <c r="F139" s="194" t="s">
        <v>579</v>
      </c>
      <c r="H139" s="193" t="s">
        <v>1</v>
      </c>
      <c r="I139" s="228"/>
      <c r="L139" s="192"/>
      <c r="M139" s="195"/>
      <c r="N139" s="196"/>
      <c r="O139" s="196"/>
      <c r="P139" s="196"/>
      <c r="Q139" s="196"/>
      <c r="R139" s="196"/>
      <c r="S139" s="196"/>
      <c r="T139" s="197"/>
      <c r="AT139" s="193" t="s">
        <v>175</v>
      </c>
      <c r="AU139" s="193" t="s">
        <v>87</v>
      </c>
      <c r="AV139" s="191" t="s">
        <v>85</v>
      </c>
      <c r="AW139" s="191" t="s">
        <v>33</v>
      </c>
      <c r="AX139" s="191" t="s">
        <v>78</v>
      </c>
      <c r="AY139" s="193" t="s">
        <v>164</v>
      </c>
    </row>
    <row r="140" spans="1:65" s="191" customFormat="1" x14ac:dyDescent="0.2">
      <c r="B140" s="192"/>
      <c r="D140" s="185" t="s">
        <v>175</v>
      </c>
      <c r="E140" s="193" t="s">
        <v>1</v>
      </c>
      <c r="F140" s="194" t="s">
        <v>177</v>
      </c>
      <c r="H140" s="193" t="s">
        <v>1</v>
      </c>
      <c r="I140" s="228"/>
      <c r="L140" s="192"/>
      <c r="M140" s="195"/>
      <c r="N140" s="196"/>
      <c r="O140" s="196"/>
      <c r="P140" s="196"/>
      <c r="Q140" s="196"/>
      <c r="R140" s="196"/>
      <c r="S140" s="196"/>
      <c r="T140" s="197"/>
      <c r="AT140" s="193" t="s">
        <v>175</v>
      </c>
      <c r="AU140" s="193" t="s">
        <v>87</v>
      </c>
      <c r="AV140" s="191" t="s">
        <v>85</v>
      </c>
      <c r="AW140" s="191" t="s">
        <v>33</v>
      </c>
      <c r="AX140" s="191" t="s">
        <v>78</v>
      </c>
      <c r="AY140" s="193" t="s">
        <v>164</v>
      </c>
    </row>
    <row r="141" spans="1:65" s="198" customFormat="1" x14ac:dyDescent="0.2">
      <c r="B141" s="199"/>
      <c r="D141" s="185" t="s">
        <v>175</v>
      </c>
      <c r="E141" s="200" t="s">
        <v>1</v>
      </c>
      <c r="F141" s="201" t="s">
        <v>582</v>
      </c>
      <c r="H141" s="202">
        <v>202.768</v>
      </c>
      <c r="I141" s="229"/>
      <c r="L141" s="199"/>
      <c r="M141" s="203"/>
      <c r="N141" s="204"/>
      <c r="O141" s="204"/>
      <c r="P141" s="204"/>
      <c r="Q141" s="204"/>
      <c r="R141" s="204"/>
      <c r="S141" s="204"/>
      <c r="T141" s="205"/>
      <c r="AT141" s="200" t="s">
        <v>175</v>
      </c>
      <c r="AU141" s="200" t="s">
        <v>87</v>
      </c>
      <c r="AV141" s="198" t="s">
        <v>87</v>
      </c>
      <c r="AW141" s="198" t="s">
        <v>33</v>
      </c>
      <c r="AX141" s="198" t="s">
        <v>85</v>
      </c>
      <c r="AY141" s="200" t="s">
        <v>164</v>
      </c>
    </row>
    <row r="142" spans="1:65" s="97" customFormat="1" ht="44.25" customHeight="1" x14ac:dyDescent="0.2">
      <c r="A142" s="95"/>
      <c r="B142" s="94"/>
      <c r="C142" s="173" t="s">
        <v>184</v>
      </c>
      <c r="D142" s="173" t="s">
        <v>166</v>
      </c>
      <c r="E142" s="174" t="s">
        <v>185</v>
      </c>
      <c r="F142" s="175" t="s">
        <v>186</v>
      </c>
      <c r="G142" s="176" t="s">
        <v>187</v>
      </c>
      <c r="H142" s="177">
        <v>2</v>
      </c>
      <c r="I142" s="73"/>
      <c r="J142" s="178">
        <f>ROUND(I142*H142,2)</f>
        <v>0</v>
      </c>
      <c r="K142" s="175" t="s">
        <v>170</v>
      </c>
      <c r="L142" s="94"/>
      <c r="M142" s="179" t="s">
        <v>1</v>
      </c>
      <c r="N142" s="180" t="s">
        <v>43</v>
      </c>
      <c r="O142" s="181">
        <v>0.13300000000000001</v>
      </c>
      <c r="P142" s="181">
        <f>O142*H142</f>
        <v>0.26600000000000001</v>
      </c>
      <c r="Q142" s="181">
        <v>0</v>
      </c>
      <c r="R142" s="181">
        <f>Q142*H142</f>
        <v>0</v>
      </c>
      <c r="S142" s="181">
        <v>0.20499999999999999</v>
      </c>
      <c r="T142" s="182">
        <f>S142*H142</f>
        <v>0.41</v>
      </c>
      <c r="U142" s="95"/>
      <c r="V142" s="95"/>
      <c r="W142" s="95"/>
      <c r="X142" s="95"/>
      <c r="Y142" s="95"/>
      <c r="Z142" s="95"/>
      <c r="AA142" s="95"/>
      <c r="AB142" s="95"/>
      <c r="AC142" s="95"/>
      <c r="AD142" s="95"/>
      <c r="AE142" s="95"/>
      <c r="AR142" s="183" t="s">
        <v>171</v>
      </c>
      <c r="AT142" s="183" t="s">
        <v>166</v>
      </c>
      <c r="AU142" s="183" t="s">
        <v>87</v>
      </c>
      <c r="AY142" s="87" t="s">
        <v>164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87" t="s">
        <v>85</v>
      </c>
      <c r="BK142" s="184">
        <f>ROUND(I142*H142,2)</f>
        <v>0</v>
      </c>
      <c r="BL142" s="87" t="s">
        <v>171</v>
      </c>
      <c r="BM142" s="183" t="s">
        <v>583</v>
      </c>
    </row>
    <row r="143" spans="1:65" s="198" customFormat="1" x14ac:dyDescent="0.2">
      <c r="B143" s="199"/>
      <c r="D143" s="185" t="s">
        <v>175</v>
      </c>
      <c r="E143" s="200" t="s">
        <v>1</v>
      </c>
      <c r="F143" s="201" t="s">
        <v>189</v>
      </c>
      <c r="H143" s="202">
        <v>2</v>
      </c>
      <c r="I143" s="229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175</v>
      </c>
      <c r="AU143" s="200" t="s">
        <v>87</v>
      </c>
      <c r="AV143" s="198" t="s">
        <v>87</v>
      </c>
      <c r="AW143" s="198" t="s">
        <v>33</v>
      </c>
      <c r="AX143" s="198" t="s">
        <v>85</v>
      </c>
      <c r="AY143" s="200" t="s">
        <v>164</v>
      </c>
    </row>
    <row r="144" spans="1:65" s="97" customFormat="1" ht="21.75" customHeight="1" x14ac:dyDescent="0.2">
      <c r="A144" s="95"/>
      <c r="B144" s="94"/>
      <c r="C144" s="173" t="s">
        <v>171</v>
      </c>
      <c r="D144" s="173" t="s">
        <v>166</v>
      </c>
      <c r="E144" s="174" t="s">
        <v>190</v>
      </c>
      <c r="F144" s="175" t="s">
        <v>191</v>
      </c>
      <c r="G144" s="176" t="s">
        <v>192</v>
      </c>
      <c r="H144" s="177">
        <v>30</v>
      </c>
      <c r="I144" s="73"/>
      <c r="J144" s="178">
        <f>ROUND(I144*H144,2)</f>
        <v>0</v>
      </c>
      <c r="K144" s="175" t="s">
        <v>170</v>
      </c>
      <c r="L144" s="94"/>
      <c r="M144" s="179" t="s">
        <v>1</v>
      </c>
      <c r="N144" s="180" t="s">
        <v>43</v>
      </c>
      <c r="O144" s="181">
        <v>0.2</v>
      </c>
      <c r="P144" s="181">
        <f>O144*H144</f>
        <v>6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R144" s="183" t="s">
        <v>171</v>
      </c>
      <c r="AT144" s="183" t="s">
        <v>166</v>
      </c>
      <c r="AU144" s="183" t="s">
        <v>87</v>
      </c>
      <c r="AY144" s="87" t="s">
        <v>164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87" t="s">
        <v>85</v>
      </c>
      <c r="BK144" s="184">
        <f>ROUND(I144*H144,2)</f>
        <v>0</v>
      </c>
      <c r="BL144" s="87" t="s">
        <v>171</v>
      </c>
      <c r="BM144" s="183" t="s">
        <v>584</v>
      </c>
    </row>
    <row r="145" spans="1:65" s="97" customFormat="1" ht="19.5" x14ac:dyDescent="0.2">
      <c r="A145" s="95"/>
      <c r="B145" s="94"/>
      <c r="C145" s="95"/>
      <c r="D145" s="185" t="s">
        <v>173</v>
      </c>
      <c r="E145" s="95"/>
      <c r="F145" s="186" t="s">
        <v>585</v>
      </c>
      <c r="G145" s="95"/>
      <c r="H145" s="95"/>
      <c r="I145" s="227"/>
      <c r="J145" s="95"/>
      <c r="K145" s="95"/>
      <c r="L145" s="94"/>
      <c r="M145" s="187"/>
      <c r="N145" s="188"/>
      <c r="O145" s="189"/>
      <c r="P145" s="189"/>
      <c r="Q145" s="189"/>
      <c r="R145" s="189"/>
      <c r="S145" s="189"/>
      <c r="T145" s="190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T145" s="87" t="s">
        <v>173</v>
      </c>
      <c r="AU145" s="87" t="s">
        <v>87</v>
      </c>
    </row>
    <row r="146" spans="1:65" s="198" customFormat="1" x14ac:dyDescent="0.2">
      <c r="B146" s="199"/>
      <c r="D146" s="185" t="s">
        <v>175</v>
      </c>
      <c r="E146" s="200" t="s">
        <v>1</v>
      </c>
      <c r="F146" s="201" t="s">
        <v>586</v>
      </c>
      <c r="H146" s="202">
        <v>30</v>
      </c>
      <c r="I146" s="229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175</v>
      </c>
      <c r="AU146" s="200" t="s">
        <v>87</v>
      </c>
      <c r="AV146" s="198" t="s">
        <v>87</v>
      </c>
      <c r="AW146" s="198" t="s">
        <v>33</v>
      </c>
      <c r="AX146" s="198" t="s">
        <v>85</v>
      </c>
      <c r="AY146" s="200" t="s">
        <v>164</v>
      </c>
    </row>
    <row r="147" spans="1:65" s="97" customFormat="1" ht="78" customHeight="1" x14ac:dyDescent="0.2">
      <c r="A147" s="95"/>
      <c r="B147" s="94"/>
      <c r="C147" s="173" t="s">
        <v>196</v>
      </c>
      <c r="D147" s="173" t="s">
        <v>166</v>
      </c>
      <c r="E147" s="174" t="s">
        <v>197</v>
      </c>
      <c r="F147" s="175" t="s">
        <v>198</v>
      </c>
      <c r="G147" s="176" t="s">
        <v>187</v>
      </c>
      <c r="H147" s="177">
        <v>11</v>
      </c>
      <c r="I147" s="73"/>
      <c r="J147" s="178">
        <f>ROUND(I147*H147,2)</f>
        <v>0</v>
      </c>
      <c r="K147" s="175" t="s">
        <v>170</v>
      </c>
      <c r="L147" s="94"/>
      <c r="M147" s="179" t="s">
        <v>1</v>
      </c>
      <c r="N147" s="180" t="s">
        <v>43</v>
      </c>
      <c r="O147" s="181">
        <v>0.70299999999999996</v>
      </c>
      <c r="P147" s="181">
        <f>O147*H147</f>
        <v>7.7329999999999997</v>
      </c>
      <c r="Q147" s="181">
        <v>8.6800000000000002E-3</v>
      </c>
      <c r="R147" s="181">
        <f>Q147*H147</f>
        <v>9.5480000000000009E-2</v>
      </c>
      <c r="S147" s="181">
        <v>0</v>
      </c>
      <c r="T147" s="182">
        <f>S147*H147</f>
        <v>0</v>
      </c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R147" s="183" t="s">
        <v>171</v>
      </c>
      <c r="AT147" s="183" t="s">
        <v>166</v>
      </c>
      <c r="AU147" s="183" t="s">
        <v>87</v>
      </c>
      <c r="AY147" s="87" t="s">
        <v>164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87" t="s">
        <v>85</v>
      </c>
      <c r="BK147" s="184">
        <f>ROUND(I147*H147,2)</f>
        <v>0</v>
      </c>
      <c r="BL147" s="87" t="s">
        <v>171</v>
      </c>
      <c r="BM147" s="183" t="s">
        <v>587</v>
      </c>
    </row>
    <row r="148" spans="1:65" s="191" customFormat="1" x14ac:dyDescent="0.2">
      <c r="B148" s="192"/>
      <c r="D148" s="185" t="s">
        <v>175</v>
      </c>
      <c r="E148" s="193" t="s">
        <v>1</v>
      </c>
      <c r="F148" s="194" t="s">
        <v>588</v>
      </c>
      <c r="H148" s="193" t="s">
        <v>1</v>
      </c>
      <c r="I148" s="228"/>
      <c r="L148" s="192"/>
      <c r="M148" s="195"/>
      <c r="N148" s="196"/>
      <c r="O148" s="196"/>
      <c r="P148" s="196"/>
      <c r="Q148" s="196"/>
      <c r="R148" s="196"/>
      <c r="S148" s="196"/>
      <c r="T148" s="197"/>
      <c r="AT148" s="193" t="s">
        <v>175</v>
      </c>
      <c r="AU148" s="193" t="s">
        <v>87</v>
      </c>
      <c r="AV148" s="191" t="s">
        <v>85</v>
      </c>
      <c r="AW148" s="191" t="s">
        <v>33</v>
      </c>
      <c r="AX148" s="191" t="s">
        <v>78</v>
      </c>
      <c r="AY148" s="193" t="s">
        <v>164</v>
      </c>
    </row>
    <row r="149" spans="1:65" s="198" customFormat="1" x14ac:dyDescent="0.2">
      <c r="B149" s="199"/>
      <c r="D149" s="185" t="s">
        <v>175</v>
      </c>
      <c r="E149" s="200" t="s">
        <v>1</v>
      </c>
      <c r="F149" s="201" t="s">
        <v>589</v>
      </c>
      <c r="H149" s="202">
        <v>11</v>
      </c>
      <c r="I149" s="229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175</v>
      </c>
      <c r="AU149" s="200" t="s">
        <v>87</v>
      </c>
      <c r="AV149" s="198" t="s">
        <v>87</v>
      </c>
      <c r="AW149" s="198" t="s">
        <v>33</v>
      </c>
      <c r="AX149" s="198" t="s">
        <v>85</v>
      </c>
      <c r="AY149" s="200" t="s">
        <v>164</v>
      </c>
    </row>
    <row r="150" spans="1:65" s="97" customFormat="1" ht="78" customHeight="1" x14ac:dyDescent="0.2">
      <c r="A150" s="95"/>
      <c r="B150" s="94"/>
      <c r="C150" s="173" t="s">
        <v>202</v>
      </c>
      <c r="D150" s="173" t="s">
        <v>166</v>
      </c>
      <c r="E150" s="174" t="s">
        <v>203</v>
      </c>
      <c r="F150" s="175" t="s">
        <v>204</v>
      </c>
      <c r="G150" s="176" t="s">
        <v>187</v>
      </c>
      <c r="H150" s="177">
        <v>3.3</v>
      </c>
      <c r="I150" s="73"/>
      <c r="J150" s="178">
        <f>ROUND(I150*H150,2)</f>
        <v>0</v>
      </c>
      <c r="K150" s="175" t="s">
        <v>170</v>
      </c>
      <c r="L150" s="94"/>
      <c r="M150" s="179" t="s">
        <v>1</v>
      </c>
      <c r="N150" s="180" t="s">
        <v>43</v>
      </c>
      <c r="O150" s="181">
        <v>0.58099999999999996</v>
      </c>
      <c r="P150" s="181">
        <f>O150*H150</f>
        <v>1.9172999999999998</v>
      </c>
      <c r="Q150" s="181">
        <v>3.6900000000000002E-2</v>
      </c>
      <c r="R150" s="181">
        <f>Q150*H150</f>
        <v>0.12177</v>
      </c>
      <c r="S150" s="181">
        <v>0</v>
      </c>
      <c r="T150" s="182">
        <f>S150*H150</f>
        <v>0</v>
      </c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R150" s="183" t="s">
        <v>171</v>
      </c>
      <c r="AT150" s="183" t="s">
        <v>166</v>
      </c>
      <c r="AU150" s="183" t="s">
        <v>87</v>
      </c>
      <c r="AY150" s="87" t="s">
        <v>164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87" t="s">
        <v>85</v>
      </c>
      <c r="BK150" s="184">
        <f>ROUND(I150*H150,2)</f>
        <v>0</v>
      </c>
      <c r="BL150" s="87" t="s">
        <v>171</v>
      </c>
      <c r="BM150" s="183" t="s">
        <v>590</v>
      </c>
    </row>
    <row r="151" spans="1:65" s="198" customFormat="1" x14ac:dyDescent="0.2">
      <c r="B151" s="199"/>
      <c r="D151" s="185" t="s">
        <v>175</v>
      </c>
      <c r="E151" s="200" t="s">
        <v>1</v>
      </c>
      <c r="F151" s="201" t="s">
        <v>591</v>
      </c>
      <c r="H151" s="202">
        <v>3.3</v>
      </c>
      <c r="I151" s="229"/>
      <c r="L151" s="199"/>
      <c r="M151" s="203"/>
      <c r="N151" s="204"/>
      <c r="O151" s="204"/>
      <c r="P151" s="204"/>
      <c r="Q151" s="204"/>
      <c r="R151" s="204"/>
      <c r="S151" s="204"/>
      <c r="T151" s="205"/>
      <c r="AT151" s="200" t="s">
        <v>175</v>
      </c>
      <c r="AU151" s="200" t="s">
        <v>87</v>
      </c>
      <c r="AV151" s="198" t="s">
        <v>87</v>
      </c>
      <c r="AW151" s="198" t="s">
        <v>33</v>
      </c>
      <c r="AX151" s="198" t="s">
        <v>85</v>
      </c>
      <c r="AY151" s="200" t="s">
        <v>164</v>
      </c>
    </row>
    <row r="152" spans="1:65" s="97" customFormat="1" ht="78" customHeight="1" x14ac:dyDescent="0.2">
      <c r="A152" s="95"/>
      <c r="B152" s="94"/>
      <c r="C152" s="173" t="s">
        <v>207</v>
      </c>
      <c r="D152" s="173" t="s">
        <v>166</v>
      </c>
      <c r="E152" s="174" t="s">
        <v>208</v>
      </c>
      <c r="F152" s="175" t="s">
        <v>209</v>
      </c>
      <c r="G152" s="176" t="s">
        <v>187</v>
      </c>
      <c r="H152" s="177">
        <v>2.2000000000000002</v>
      </c>
      <c r="I152" s="73"/>
      <c r="J152" s="178">
        <f>ROUND(I152*H152,2)</f>
        <v>0</v>
      </c>
      <c r="K152" s="175" t="s">
        <v>170</v>
      </c>
      <c r="L152" s="94"/>
      <c r="M152" s="179" t="s">
        <v>1</v>
      </c>
      <c r="N152" s="180" t="s">
        <v>43</v>
      </c>
      <c r="O152" s="181">
        <v>0.54700000000000004</v>
      </c>
      <c r="P152" s="181">
        <f>O152*H152</f>
        <v>1.2034000000000002</v>
      </c>
      <c r="Q152" s="181">
        <v>3.6900000000000002E-2</v>
      </c>
      <c r="R152" s="181">
        <f>Q152*H152</f>
        <v>8.1180000000000016E-2</v>
      </c>
      <c r="S152" s="181">
        <v>0</v>
      </c>
      <c r="T152" s="182">
        <f>S152*H152</f>
        <v>0</v>
      </c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R152" s="183" t="s">
        <v>171</v>
      </c>
      <c r="AT152" s="183" t="s">
        <v>166</v>
      </c>
      <c r="AU152" s="183" t="s">
        <v>87</v>
      </c>
      <c r="AY152" s="87" t="s">
        <v>164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87" t="s">
        <v>85</v>
      </c>
      <c r="BK152" s="184">
        <f>ROUND(I152*H152,2)</f>
        <v>0</v>
      </c>
      <c r="BL152" s="87" t="s">
        <v>171</v>
      </c>
      <c r="BM152" s="183" t="s">
        <v>592</v>
      </c>
    </row>
    <row r="153" spans="1:65" s="191" customFormat="1" x14ac:dyDescent="0.2">
      <c r="B153" s="192"/>
      <c r="D153" s="185" t="s">
        <v>175</v>
      </c>
      <c r="E153" s="193" t="s">
        <v>1</v>
      </c>
      <c r="F153" s="194" t="s">
        <v>588</v>
      </c>
      <c r="H153" s="193" t="s">
        <v>1</v>
      </c>
      <c r="I153" s="228"/>
      <c r="L153" s="192"/>
      <c r="M153" s="195"/>
      <c r="N153" s="196"/>
      <c r="O153" s="196"/>
      <c r="P153" s="196"/>
      <c r="Q153" s="196"/>
      <c r="R153" s="196"/>
      <c r="S153" s="196"/>
      <c r="T153" s="197"/>
      <c r="AT153" s="193" t="s">
        <v>175</v>
      </c>
      <c r="AU153" s="193" t="s">
        <v>87</v>
      </c>
      <c r="AV153" s="191" t="s">
        <v>85</v>
      </c>
      <c r="AW153" s="191" t="s">
        <v>33</v>
      </c>
      <c r="AX153" s="191" t="s">
        <v>78</v>
      </c>
      <c r="AY153" s="193" t="s">
        <v>164</v>
      </c>
    </row>
    <row r="154" spans="1:65" s="198" customFormat="1" x14ac:dyDescent="0.2">
      <c r="B154" s="199"/>
      <c r="D154" s="185" t="s">
        <v>175</v>
      </c>
      <c r="E154" s="200" t="s">
        <v>1</v>
      </c>
      <c r="F154" s="201" t="s">
        <v>593</v>
      </c>
      <c r="H154" s="202">
        <v>2.2000000000000002</v>
      </c>
      <c r="I154" s="229"/>
      <c r="L154" s="199"/>
      <c r="M154" s="203"/>
      <c r="N154" s="204"/>
      <c r="O154" s="204"/>
      <c r="P154" s="204"/>
      <c r="Q154" s="204"/>
      <c r="R154" s="204"/>
      <c r="S154" s="204"/>
      <c r="T154" s="205"/>
      <c r="AT154" s="200" t="s">
        <v>175</v>
      </c>
      <c r="AU154" s="200" t="s">
        <v>87</v>
      </c>
      <c r="AV154" s="198" t="s">
        <v>87</v>
      </c>
      <c r="AW154" s="198" t="s">
        <v>33</v>
      </c>
      <c r="AX154" s="198" t="s">
        <v>85</v>
      </c>
      <c r="AY154" s="200" t="s">
        <v>164</v>
      </c>
    </row>
    <row r="155" spans="1:65" s="97" customFormat="1" ht="44.25" customHeight="1" x14ac:dyDescent="0.2">
      <c r="A155" s="95"/>
      <c r="B155" s="94"/>
      <c r="C155" s="173" t="s">
        <v>212</v>
      </c>
      <c r="D155" s="173" t="s">
        <v>166</v>
      </c>
      <c r="E155" s="174" t="s">
        <v>213</v>
      </c>
      <c r="F155" s="175" t="s">
        <v>214</v>
      </c>
      <c r="G155" s="176" t="s">
        <v>215</v>
      </c>
      <c r="H155" s="177">
        <v>0.22</v>
      </c>
      <c r="I155" s="73"/>
      <c r="J155" s="178">
        <f>ROUND(I155*H155,2)</f>
        <v>0</v>
      </c>
      <c r="K155" s="175" t="s">
        <v>170</v>
      </c>
      <c r="L155" s="94"/>
      <c r="M155" s="179" t="s">
        <v>1</v>
      </c>
      <c r="N155" s="180" t="s">
        <v>43</v>
      </c>
      <c r="O155" s="181">
        <v>9.7000000000000003E-2</v>
      </c>
      <c r="P155" s="181">
        <f>O155*H155</f>
        <v>2.1340000000000001E-2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95"/>
      <c r="V155" s="95"/>
      <c r="W155" s="95"/>
      <c r="X155" s="95"/>
      <c r="Y155" s="95"/>
      <c r="Z155" s="95"/>
      <c r="AA155" s="95"/>
      <c r="AB155" s="95"/>
      <c r="AC155" s="95"/>
      <c r="AD155" s="95"/>
      <c r="AE155" s="95"/>
      <c r="AR155" s="183" t="s">
        <v>171</v>
      </c>
      <c r="AT155" s="183" t="s">
        <v>166</v>
      </c>
      <c r="AU155" s="183" t="s">
        <v>87</v>
      </c>
      <c r="AY155" s="87" t="s">
        <v>164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87" t="s">
        <v>85</v>
      </c>
      <c r="BK155" s="184">
        <f>ROUND(I155*H155,2)</f>
        <v>0</v>
      </c>
      <c r="BL155" s="87" t="s">
        <v>171</v>
      </c>
      <c r="BM155" s="183" t="s">
        <v>594</v>
      </c>
    </row>
    <row r="156" spans="1:65" s="191" customFormat="1" x14ac:dyDescent="0.2">
      <c r="B156" s="192"/>
      <c r="D156" s="185" t="s">
        <v>175</v>
      </c>
      <c r="E156" s="193" t="s">
        <v>1</v>
      </c>
      <c r="F156" s="194" t="s">
        <v>595</v>
      </c>
      <c r="H156" s="193" t="s">
        <v>1</v>
      </c>
      <c r="I156" s="228"/>
      <c r="L156" s="192"/>
      <c r="M156" s="195"/>
      <c r="N156" s="196"/>
      <c r="O156" s="196"/>
      <c r="P156" s="196"/>
      <c r="Q156" s="196"/>
      <c r="R156" s="196"/>
      <c r="S156" s="196"/>
      <c r="T156" s="197"/>
      <c r="AT156" s="193" t="s">
        <v>175</v>
      </c>
      <c r="AU156" s="193" t="s">
        <v>87</v>
      </c>
      <c r="AV156" s="191" t="s">
        <v>85</v>
      </c>
      <c r="AW156" s="191" t="s">
        <v>33</v>
      </c>
      <c r="AX156" s="191" t="s">
        <v>78</v>
      </c>
      <c r="AY156" s="193" t="s">
        <v>164</v>
      </c>
    </row>
    <row r="157" spans="1:65" s="191" customFormat="1" x14ac:dyDescent="0.2">
      <c r="B157" s="192"/>
      <c r="D157" s="185" t="s">
        <v>175</v>
      </c>
      <c r="E157" s="193" t="s">
        <v>1</v>
      </c>
      <c r="F157" s="194" t="s">
        <v>177</v>
      </c>
      <c r="H157" s="193" t="s">
        <v>1</v>
      </c>
      <c r="I157" s="228"/>
      <c r="L157" s="192"/>
      <c r="M157" s="195"/>
      <c r="N157" s="196"/>
      <c r="O157" s="196"/>
      <c r="P157" s="196"/>
      <c r="Q157" s="196"/>
      <c r="R157" s="196"/>
      <c r="S157" s="196"/>
      <c r="T157" s="197"/>
      <c r="AT157" s="193" t="s">
        <v>175</v>
      </c>
      <c r="AU157" s="193" t="s">
        <v>87</v>
      </c>
      <c r="AV157" s="191" t="s">
        <v>85</v>
      </c>
      <c r="AW157" s="191" t="s">
        <v>33</v>
      </c>
      <c r="AX157" s="191" t="s">
        <v>78</v>
      </c>
      <c r="AY157" s="193" t="s">
        <v>164</v>
      </c>
    </row>
    <row r="158" spans="1:65" s="198" customFormat="1" x14ac:dyDescent="0.2">
      <c r="B158" s="199"/>
      <c r="D158" s="185" t="s">
        <v>175</v>
      </c>
      <c r="E158" s="200" t="s">
        <v>1</v>
      </c>
      <c r="F158" s="201" t="s">
        <v>596</v>
      </c>
      <c r="H158" s="202">
        <v>0.22</v>
      </c>
      <c r="I158" s="229"/>
      <c r="L158" s="199"/>
      <c r="M158" s="203"/>
      <c r="N158" s="204"/>
      <c r="O158" s="204"/>
      <c r="P158" s="204"/>
      <c r="Q158" s="204"/>
      <c r="R158" s="204"/>
      <c r="S158" s="204"/>
      <c r="T158" s="205"/>
      <c r="AT158" s="200" t="s">
        <v>175</v>
      </c>
      <c r="AU158" s="200" t="s">
        <v>87</v>
      </c>
      <c r="AV158" s="198" t="s">
        <v>87</v>
      </c>
      <c r="AW158" s="198" t="s">
        <v>33</v>
      </c>
      <c r="AX158" s="198" t="s">
        <v>85</v>
      </c>
      <c r="AY158" s="200" t="s">
        <v>164</v>
      </c>
    </row>
    <row r="159" spans="1:65" s="97" customFormat="1" ht="33" customHeight="1" x14ac:dyDescent="0.2">
      <c r="A159" s="95"/>
      <c r="B159" s="94"/>
      <c r="C159" s="173" t="s">
        <v>218</v>
      </c>
      <c r="D159" s="173" t="s">
        <v>166</v>
      </c>
      <c r="E159" s="174" t="s">
        <v>219</v>
      </c>
      <c r="F159" s="175" t="s">
        <v>220</v>
      </c>
      <c r="G159" s="176" t="s">
        <v>215</v>
      </c>
      <c r="H159" s="177">
        <v>33.33</v>
      </c>
      <c r="I159" s="73"/>
      <c r="J159" s="178">
        <f>ROUND(I159*H159,2)</f>
        <v>0</v>
      </c>
      <c r="K159" s="175" t="s">
        <v>170</v>
      </c>
      <c r="L159" s="94"/>
      <c r="M159" s="179" t="s">
        <v>1</v>
      </c>
      <c r="N159" s="180" t="s">
        <v>43</v>
      </c>
      <c r="O159" s="181">
        <v>1.7629999999999999</v>
      </c>
      <c r="P159" s="181">
        <f>O159*H159</f>
        <v>58.760789999999993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95"/>
      <c r="V159" s="95"/>
      <c r="W159" s="95"/>
      <c r="X159" s="95"/>
      <c r="Y159" s="95"/>
      <c r="Z159" s="95"/>
      <c r="AA159" s="95"/>
      <c r="AB159" s="95"/>
      <c r="AC159" s="95"/>
      <c r="AD159" s="95"/>
      <c r="AE159" s="95"/>
      <c r="AR159" s="183" t="s">
        <v>171</v>
      </c>
      <c r="AT159" s="183" t="s">
        <v>166</v>
      </c>
      <c r="AU159" s="183" t="s">
        <v>87</v>
      </c>
      <c r="AY159" s="87" t="s">
        <v>164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87" t="s">
        <v>85</v>
      </c>
      <c r="BK159" s="184">
        <f>ROUND(I159*H159,2)</f>
        <v>0</v>
      </c>
      <c r="BL159" s="87" t="s">
        <v>171</v>
      </c>
      <c r="BM159" s="183" t="s">
        <v>597</v>
      </c>
    </row>
    <row r="160" spans="1:65" s="198" customFormat="1" x14ac:dyDescent="0.2">
      <c r="B160" s="199"/>
      <c r="D160" s="185" t="s">
        <v>175</v>
      </c>
      <c r="E160" s="200" t="s">
        <v>1</v>
      </c>
      <c r="F160" s="201" t="s">
        <v>598</v>
      </c>
      <c r="H160" s="202">
        <v>33.33</v>
      </c>
      <c r="I160" s="229"/>
      <c r="L160" s="199"/>
      <c r="M160" s="203"/>
      <c r="N160" s="204"/>
      <c r="O160" s="204"/>
      <c r="P160" s="204"/>
      <c r="Q160" s="204"/>
      <c r="R160" s="204"/>
      <c r="S160" s="204"/>
      <c r="T160" s="205"/>
      <c r="AT160" s="200" t="s">
        <v>175</v>
      </c>
      <c r="AU160" s="200" t="s">
        <v>87</v>
      </c>
      <c r="AV160" s="198" t="s">
        <v>87</v>
      </c>
      <c r="AW160" s="198" t="s">
        <v>33</v>
      </c>
      <c r="AX160" s="198" t="s">
        <v>85</v>
      </c>
      <c r="AY160" s="200" t="s">
        <v>164</v>
      </c>
    </row>
    <row r="161" spans="1:65" s="97" customFormat="1" ht="33" customHeight="1" x14ac:dyDescent="0.2">
      <c r="A161" s="95"/>
      <c r="B161" s="94"/>
      <c r="C161" s="173" t="s">
        <v>223</v>
      </c>
      <c r="D161" s="173" t="s">
        <v>166</v>
      </c>
      <c r="E161" s="174" t="s">
        <v>224</v>
      </c>
      <c r="F161" s="175" t="s">
        <v>225</v>
      </c>
      <c r="G161" s="176" t="s">
        <v>215</v>
      </c>
      <c r="H161" s="177">
        <v>240.57599999999999</v>
      </c>
      <c r="I161" s="73"/>
      <c r="J161" s="178">
        <f>ROUND(I161*H161,2)</f>
        <v>0</v>
      </c>
      <c r="K161" s="175" t="s">
        <v>170</v>
      </c>
      <c r="L161" s="94"/>
      <c r="M161" s="179" t="s">
        <v>1</v>
      </c>
      <c r="N161" s="180" t="s">
        <v>43</v>
      </c>
      <c r="O161" s="181">
        <v>0.189</v>
      </c>
      <c r="P161" s="181">
        <f>O161*H161</f>
        <v>45.468863999999996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95"/>
      <c r="V161" s="95"/>
      <c r="W161" s="95"/>
      <c r="X161" s="95"/>
      <c r="Y161" s="95"/>
      <c r="Z161" s="95"/>
      <c r="AA161" s="95"/>
      <c r="AB161" s="95"/>
      <c r="AC161" s="95"/>
      <c r="AD161" s="95"/>
      <c r="AE161" s="95"/>
      <c r="AR161" s="183" t="s">
        <v>171</v>
      </c>
      <c r="AT161" s="183" t="s">
        <v>166</v>
      </c>
      <c r="AU161" s="183" t="s">
        <v>87</v>
      </c>
      <c r="AY161" s="87" t="s">
        <v>164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87" t="s">
        <v>85</v>
      </c>
      <c r="BK161" s="184">
        <f>ROUND(I161*H161,2)</f>
        <v>0</v>
      </c>
      <c r="BL161" s="87" t="s">
        <v>171</v>
      </c>
      <c r="BM161" s="183" t="s">
        <v>599</v>
      </c>
    </row>
    <row r="162" spans="1:65" s="191" customFormat="1" x14ac:dyDescent="0.2">
      <c r="B162" s="192"/>
      <c r="D162" s="185" t="s">
        <v>175</v>
      </c>
      <c r="E162" s="193" t="s">
        <v>1</v>
      </c>
      <c r="F162" s="194" t="s">
        <v>600</v>
      </c>
      <c r="H162" s="193" t="s">
        <v>1</v>
      </c>
      <c r="I162" s="228"/>
      <c r="L162" s="192"/>
      <c r="M162" s="195"/>
      <c r="N162" s="196"/>
      <c r="O162" s="196"/>
      <c r="P162" s="196"/>
      <c r="Q162" s="196"/>
      <c r="R162" s="196"/>
      <c r="S162" s="196"/>
      <c r="T162" s="197"/>
      <c r="AT162" s="193" t="s">
        <v>175</v>
      </c>
      <c r="AU162" s="193" t="s">
        <v>87</v>
      </c>
      <c r="AV162" s="191" t="s">
        <v>85</v>
      </c>
      <c r="AW162" s="191" t="s">
        <v>33</v>
      </c>
      <c r="AX162" s="191" t="s">
        <v>78</v>
      </c>
      <c r="AY162" s="193" t="s">
        <v>164</v>
      </c>
    </row>
    <row r="163" spans="1:65" s="198" customFormat="1" x14ac:dyDescent="0.2">
      <c r="B163" s="199"/>
      <c r="D163" s="185" t="s">
        <v>175</v>
      </c>
      <c r="E163" s="200" t="s">
        <v>1</v>
      </c>
      <c r="F163" s="201" t="s">
        <v>601</v>
      </c>
      <c r="H163" s="202">
        <v>222.09</v>
      </c>
      <c r="I163" s="229"/>
      <c r="L163" s="199"/>
      <c r="M163" s="203"/>
      <c r="N163" s="204"/>
      <c r="O163" s="204"/>
      <c r="P163" s="204"/>
      <c r="Q163" s="204"/>
      <c r="R163" s="204"/>
      <c r="S163" s="204"/>
      <c r="T163" s="205"/>
      <c r="AT163" s="200" t="s">
        <v>175</v>
      </c>
      <c r="AU163" s="200" t="s">
        <v>87</v>
      </c>
      <c r="AV163" s="198" t="s">
        <v>87</v>
      </c>
      <c r="AW163" s="198" t="s">
        <v>33</v>
      </c>
      <c r="AX163" s="198" t="s">
        <v>78</v>
      </c>
      <c r="AY163" s="200" t="s">
        <v>164</v>
      </c>
    </row>
    <row r="164" spans="1:65" s="191" customFormat="1" x14ac:dyDescent="0.2">
      <c r="B164" s="192"/>
      <c r="D164" s="185" t="s">
        <v>175</v>
      </c>
      <c r="E164" s="193" t="s">
        <v>1</v>
      </c>
      <c r="F164" s="194" t="s">
        <v>602</v>
      </c>
      <c r="H164" s="193" t="s">
        <v>1</v>
      </c>
      <c r="I164" s="228"/>
      <c r="L164" s="192"/>
      <c r="M164" s="195"/>
      <c r="N164" s="196"/>
      <c r="O164" s="196"/>
      <c r="P164" s="196"/>
      <c r="Q164" s="196"/>
      <c r="R164" s="196"/>
      <c r="S164" s="196"/>
      <c r="T164" s="197"/>
      <c r="AT164" s="193" t="s">
        <v>175</v>
      </c>
      <c r="AU164" s="193" t="s">
        <v>87</v>
      </c>
      <c r="AV164" s="191" t="s">
        <v>85</v>
      </c>
      <c r="AW164" s="191" t="s">
        <v>33</v>
      </c>
      <c r="AX164" s="191" t="s">
        <v>78</v>
      </c>
      <c r="AY164" s="193" t="s">
        <v>164</v>
      </c>
    </row>
    <row r="165" spans="1:65" s="198" customFormat="1" x14ac:dyDescent="0.2">
      <c r="B165" s="199"/>
      <c r="D165" s="185" t="s">
        <v>175</v>
      </c>
      <c r="E165" s="200" t="s">
        <v>1</v>
      </c>
      <c r="F165" s="201" t="s">
        <v>603</v>
      </c>
      <c r="H165" s="202">
        <v>18.486000000000001</v>
      </c>
      <c r="I165" s="229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175</v>
      </c>
      <c r="AU165" s="200" t="s">
        <v>87</v>
      </c>
      <c r="AV165" s="198" t="s">
        <v>87</v>
      </c>
      <c r="AW165" s="198" t="s">
        <v>33</v>
      </c>
      <c r="AX165" s="198" t="s">
        <v>78</v>
      </c>
      <c r="AY165" s="200" t="s">
        <v>164</v>
      </c>
    </row>
    <row r="166" spans="1:65" s="206" customFormat="1" x14ac:dyDescent="0.2">
      <c r="B166" s="207"/>
      <c r="D166" s="185" t="s">
        <v>175</v>
      </c>
      <c r="E166" s="208" t="s">
        <v>1</v>
      </c>
      <c r="F166" s="209" t="s">
        <v>233</v>
      </c>
      <c r="H166" s="210">
        <v>240.57599999999999</v>
      </c>
      <c r="I166" s="230"/>
      <c r="L166" s="207"/>
      <c r="M166" s="211"/>
      <c r="N166" s="212"/>
      <c r="O166" s="212"/>
      <c r="P166" s="212"/>
      <c r="Q166" s="212"/>
      <c r="R166" s="212"/>
      <c r="S166" s="212"/>
      <c r="T166" s="213"/>
      <c r="AT166" s="208" t="s">
        <v>175</v>
      </c>
      <c r="AU166" s="208" t="s">
        <v>87</v>
      </c>
      <c r="AV166" s="206" t="s">
        <v>171</v>
      </c>
      <c r="AW166" s="206" t="s">
        <v>33</v>
      </c>
      <c r="AX166" s="206" t="s">
        <v>85</v>
      </c>
      <c r="AY166" s="208" t="s">
        <v>164</v>
      </c>
    </row>
    <row r="167" spans="1:65" s="97" customFormat="1" ht="44.25" customHeight="1" x14ac:dyDescent="0.2">
      <c r="A167" s="95"/>
      <c r="B167" s="94"/>
      <c r="C167" s="173" t="s">
        <v>234</v>
      </c>
      <c r="D167" s="173" t="s">
        <v>166</v>
      </c>
      <c r="E167" s="174" t="s">
        <v>235</v>
      </c>
      <c r="F167" s="175" t="s">
        <v>236</v>
      </c>
      <c r="G167" s="176" t="s">
        <v>215</v>
      </c>
      <c r="H167" s="177">
        <v>72.173000000000002</v>
      </c>
      <c r="I167" s="73"/>
      <c r="J167" s="178">
        <f>ROUND(I167*H167,2)</f>
        <v>0</v>
      </c>
      <c r="K167" s="175" t="s">
        <v>170</v>
      </c>
      <c r="L167" s="94"/>
      <c r="M167" s="179" t="s">
        <v>1</v>
      </c>
      <c r="N167" s="180" t="s">
        <v>43</v>
      </c>
      <c r="O167" s="181">
        <v>0.1</v>
      </c>
      <c r="P167" s="181">
        <f>O167*H167</f>
        <v>7.2173000000000007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95"/>
      <c r="V167" s="95"/>
      <c r="W167" s="95"/>
      <c r="X167" s="95"/>
      <c r="Y167" s="95"/>
      <c r="Z167" s="95"/>
      <c r="AA167" s="95"/>
      <c r="AB167" s="95"/>
      <c r="AC167" s="95"/>
      <c r="AD167" s="95"/>
      <c r="AE167" s="95"/>
      <c r="AR167" s="183" t="s">
        <v>171</v>
      </c>
      <c r="AT167" s="183" t="s">
        <v>166</v>
      </c>
      <c r="AU167" s="183" t="s">
        <v>87</v>
      </c>
      <c r="AY167" s="87" t="s">
        <v>164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87" t="s">
        <v>85</v>
      </c>
      <c r="BK167" s="184">
        <f>ROUND(I167*H167,2)</f>
        <v>0</v>
      </c>
      <c r="BL167" s="87" t="s">
        <v>171</v>
      </c>
      <c r="BM167" s="183" t="s">
        <v>604</v>
      </c>
    </row>
    <row r="168" spans="1:65" s="97" customFormat="1" ht="19.5" x14ac:dyDescent="0.2">
      <c r="A168" s="95"/>
      <c r="B168" s="94"/>
      <c r="C168" s="95"/>
      <c r="D168" s="185" t="s">
        <v>173</v>
      </c>
      <c r="E168" s="95"/>
      <c r="F168" s="186" t="s">
        <v>238</v>
      </c>
      <c r="G168" s="95"/>
      <c r="H168" s="95"/>
      <c r="I168" s="227"/>
      <c r="J168" s="95"/>
      <c r="K168" s="95"/>
      <c r="L168" s="94"/>
      <c r="M168" s="187"/>
      <c r="N168" s="188"/>
      <c r="O168" s="189"/>
      <c r="P168" s="189"/>
      <c r="Q168" s="189"/>
      <c r="R168" s="189"/>
      <c r="S168" s="189"/>
      <c r="T168" s="190"/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T168" s="87" t="s">
        <v>173</v>
      </c>
      <c r="AU168" s="87" t="s">
        <v>87</v>
      </c>
    </row>
    <row r="169" spans="1:65" s="198" customFormat="1" x14ac:dyDescent="0.2">
      <c r="B169" s="199"/>
      <c r="D169" s="185" t="s">
        <v>175</v>
      </c>
      <c r="F169" s="201" t="s">
        <v>605</v>
      </c>
      <c r="H169" s="202">
        <v>72.173000000000002</v>
      </c>
      <c r="I169" s="229"/>
      <c r="L169" s="199"/>
      <c r="M169" s="203"/>
      <c r="N169" s="204"/>
      <c r="O169" s="204"/>
      <c r="P169" s="204"/>
      <c r="Q169" s="204"/>
      <c r="R169" s="204"/>
      <c r="S169" s="204"/>
      <c r="T169" s="205"/>
      <c r="AT169" s="200" t="s">
        <v>175</v>
      </c>
      <c r="AU169" s="200" t="s">
        <v>87</v>
      </c>
      <c r="AV169" s="198" t="s">
        <v>87</v>
      </c>
      <c r="AW169" s="198" t="s">
        <v>3</v>
      </c>
      <c r="AX169" s="198" t="s">
        <v>85</v>
      </c>
      <c r="AY169" s="200" t="s">
        <v>164</v>
      </c>
    </row>
    <row r="170" spans="1:65" s="97" customFormat="1" ht="33" customHeight="1" x14ac:dyDescent="0.2">
      <c r="A170" s="95"/>
      <c r="B170" s="94"/>
      <c r="C170" s="173" t="s">
        <v>240</v>
      </c>
      <c r="D170" s="173" t="s">
        <v>166</v>
      </c>
      <c r="E170" s="174" t="s">
        <v>606</v>
      </c>
      <c r="F170" s="175" t="s">
        <v>607</v>
      </c>
      <c r="G170" s="176" t="s">
        <v>169</v>
      </c>
      <c r="H170" s="177">
        <v>515.73</v>
      </c>
      <c r="I170" s="73"/>
      <c r="J170" s="178">
        <f>ROUND(I170*H170,2)</f>
        <v>0</v>
      </c>
      <c r="K170" s="175" t="s">
        <v>170</v>
      </c>
      <c r="L170" s="94"/>
      <c r="M170" s="179" t="s">
        <v>1</v>
      </c>
      <c r="N170" s="180" t="s">
        <v>43</v>
      </c>
      <c r="O170" s="181">
        <v>8.7999999999999995E-2</v>
      </c>
      <c r="P170" s="181">
        <f>O170*H170</f>
        <v>45.384239999999998</v>
      </c>
      <c r="Q170" s="181">
        <v>5.8E-4</v>
      </c>
      <c r="R170" s="181">
        <f>Q170*H170</f>
        <v>0.29912340000000004</v>
      </c>
      <c r="S170" s="181">
        <v>0</v>
      </c>
      <c r="T170" s="182">
        <f>S170*H170</f>
        <v>0</v>
      </c>
      <c r="U170" s="95"/>
      <c r="V170" s="95"/>
      <c r="W170" s="95"/>
      <c r="X170" s="95"/>
      <c r="Y170" s="95"/>
      <c r="Z170" s="95"/>
      <c r="AA170" s="95"/>
      <c r="AB170" s="95"/>
      <c r="AC170" s="95"/>
      <c r="AD170" s="95"/>
      <c r="AE170" s="95"/>
      <c r="AR170" s="183" t="s">
        <v>171</v>
      </c>
      <c r="AT170" s="183" t="s">
        <v>166</v>
      </c>
      <c r="AU170" s="183" t="s">
        <v>87</v>
      </c>
      <c r="AY170" s="87" t="s">
        <v>164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87" t="s">
        <v>85</v>
      </c>
      <c r="BK170" s="184">
        <f>ROUND(I170*H170,2)</f>
        <v>0</v>
      </c>
      <c r="BL170" s="87" t="s">
        <v>171</v>
      </c>
      <c r="BM170" s="183" t="s">
        <v>608</v>
      </c>
    </row>
    <row r="171" spans="1:65" s="191" customFormat="1" x14ac:dyDescent="0.2">
      <c r="B171" s="192"/>
      <c r="D171" s="185" t="s">
        <v>175</v>
      </c>
      <c r="E171" s="193" t="s">
        <v>1</v>
      </c>
      <c r="F171" s="194" t="s">
        <v>228</v>
      </c>
      <c r="H171" s="193" t="s">
        <v>1</v>
      </c>
      <c r="I171" s="228"/>
      <c r="L171" s="192"/>
      <c r="M171" s="195"/>
      <c r="N171" s="196"/>
      <c r="O171" s="196"/>
      <c r="P171" s="196"/>
      <c r="Q171" s="196"/>
      <c r="R171" s="196"/>
      <c r="S171" s="196"/>
      <c r="T171" s="197"/>
      <c r="AT171" s="193" t="s">
        <v>175</v>
      </c>
      <c r="AU171" s="193" t="s">
        <v>87</v>
      </c>
      <c r="AV171" s="191" t="s">
        <v>85</v>
      </c>
      <c r="AW171" s="191" t="s">
        <v>33</v>
      </c>
      <c r="AX171" s="191" t="s">
        <v>78</v>
      </c>
      <c r="AY171" s="193" t="s">
        <v>164</v>
      </c>
    </row>
    <row r="172" spans="1:65" s="198" customFormat="1" x14ac:dyDescent="0.2">
      <c r="B172" s="199"/>
      <c r="D172" s="185" t="s">
        <v>175</v>
      </c>
      <c r="E172" s="200" t="s">
        <v>1</v>
      </c>
      <c r="F172" s="201" t="s">
        <v>609</v>
      </c>
      <c r="H172" s="202">
        <v>515.73</v>
      </c>
      <c r="I172" s="229"/>
      <c r="L172" s="199"/>
      <c r="M172" s="203"/>
      <c r="N172" s="204"/>
      <c r="O172" s="204"/>
      <c r="P172" s="204"/>
      <c r="Q172" s="204"/>
      <c r="R172" s="204"/>
      <c r="S172" s="204"/>
      <c r="T172" s="205"/>
      <c r="AT172" s="200" t="s">
        <v>175</v>
      </c>
      <c r="AU172" s="200" t="s">
        <v>87</v>
      </c>
      <c r="AV172" s="198" t="s">
        <v>87</v>
      </c>
      <c r="AW172" s="198" t="s">
        <v>33</v>
      </c>
      <c r="AX172" s="198" t="s">
        <v>85</v>
      </c>
      <c r="AY172" s="200" t="s">
        <v>164</v>
      </c>
    </row>
    <row r="173" spans="1:65" s="97" customFormat="1" ht="33" customHeight="1" x14ac:dyDescent="0.2">
      <c r="A173" s="95"/>
      <c r="B173" s="94"/>
      <c r="C173" s="173" t="s">
        <v>245</v>
      </c>
      <c r="D173" s="173" t="s">
        <v>166</v>
      </c>
      <c r="E173" s="174" t="s">
        <v>610</v>
      </c>
      <c r="F173" s="175" t="s">
        <v>611</v>
      </c>
      <c r="G173" s="176" t="s">
        <v>169</v>
      </c>
      <c r="H173" s="177">
        <v>515.73</v>
      </c>
      <c r="I173" s="73"/>
      <c r="J173" s="178">
        <f>ROUND(I173*H173,2)</f>
        <v>0</v>
      </c>
      <c r="K173" s="175" t="s">
        <v>170</v>
      </c>
      <c r="L173" s="94"/>
      <c r="M173" s="179" t="s">
        <v>1</v>
      </c>
      <c r="N173" s="180" t="s">
        <v>43</v>
      </c>
      <c r="O173" s="181">
        <v>8.5000000000000006E-2</v>
      </c>
      <c r="P173" s="181">
        <f>O173*H173</f>
        <v>43.837050000000005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  <c r="AR173" s="183" t="s">
        <v>171</v>
      </c>
      <c r="AT173" s="183" t="s">
        <v>166</v>
      </c>
      <c r="AU173" s="183" t="s">
        <v>87</v>
      </c>
      <c r="AY173" s="87" t="s">
        <v>164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87" t="s">
        <v>85</v>
      </c>
      <c r="BK173" s="184">
        <f>ROUND(I173*H173,2)</f>
        <v>0</v>
      </c>
      <c r="BL173" s="87" t="s">
        <v>171</v>
      </c>
      <c r="BM173" s="183" t="s">
        <v>612</v>
      </c>
    </row>
    <row r="174" spans="1:65" s="198" customFormat="1" x14ac:dyDescent="0.2">
      <c r="B174" s="199"/>
      <c r="D174" s="185" t="s">
        <v>175</v>
      </c>
      <c r="E174" s="200" t="s">
        <v>1</v>
      </c>
      <c r="F174" s="201" t="s">
        <v>613</v>
      </c>
      <c r="H174" s="202">
        <v>515.73</v>
      </c>
      <c r="I174" s="229"/>
      <c r="L174" s="199"/>
      <c r="M174" s="203"/>
      <c r="N174" s="204"/>
      <c r="O174" s="204"/>
      <c r="P174" s="204"/>
      <c r="Q174" s="204"/>
      <c r="R174" s="204"/>
      <c r="S174" s="204"/>
      <c r="T174" s="205"/>
      <c r="AT174" s="200" t="s">
        <v>175</v>
      </c>
      <c r="AU174" s="200" t="s">
        <v>87</v>
      </c>
      <c r="AV174" s="198" t="s">
        <v>87</v>
      </c>
      <c r="AW174" s="198" t="s">
        <v>33</v>
      </c>
      <c r="AX174" s="198" t="s">
        <v>85</v>
      </c>
      <c r="AY174" s="200" t="s">
        <v>164</v>
      </c>
    </row>
    <row r="175" spans="1:65" s="97" customFormat="1" ht="44.25" customHeight="1" x14ac:dyDescent="0.2">
      <c r="A175" s="95"/>
      <c r="B175" s="94"/>
      <c r="C175" s="173" t="s">
        <v>250</v>
      </c>
      <c r="D175" s="173" t="s">
        <v>166</v>
      </c>
      <c r="E175" s="174" t="s">
        <v>614</v>
      </c>
      <c r="F175" s="175" t="s">
        <v>615</v>
      </c>
      <c r="G175" s="176" t="s">
        <v>215</v>
      </c>
      <c r="H175" s="177">
        <v>120.288</v>
      </c>
      <c r="I175" s="73"/>
      <c r="J175" s="178">
        <f>ROUND(I175*H175,2)</f>
        <v>0</v>
      </c>
      <c r="K175" s="175" t="s">
        <v>170</v>
      </c>
      <c r="L175" s="94"/>
      <c r="M175" s="179" t="s">
        <v>1</v>
      </c>
      <c r="N175" s="180" t="s">
        <v>43</v>
      </c>
      <c r="O175" s="181">
        <v>0.34499999999999997</v>
      </c>
      <c r="P175" s="181">
        <f>O175*H175</f>
        <v>41.499359999999996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R175" s="183" t="s">
        <v>171</v>
      </c>
      <c r="AT175" s="183" t="s">
        <v>166</v>
      </c>
      <c r="AU175" s="183" t="s">
        <v>87</v>
      </c>
      <c r="AY175" s="87" t="s">
        <v>164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87" t="s">
        <v>85</v>
      </c>
      <c r="BK175" s="184">
        <f>ROUND(I175*H175,2)</f>
        <v>0</v>
      </c>
      <c r="BL175" s="87" t="s">
        <v>171</v>
      </c>
      <c r="BM175" s="183" t="s">
        <v>616</v>
      </c>
    </row>
    <row r="176" spans="1:65" s="97" customFormat="1" ht="39" x14ac:dyDescent="0.2">
      <c r="A176" s="95"/>
      <c r="B176" s="94"/>
      <c r="C176" s="95"/>
      <c r="D176" s="185" t="s">
        <v>173</v>
      </c>
      <c r="E176" s="95"/>
      <c r="F176" s="186" t="s">
        <v>617</v>
      </c>
      <c r="G176" s="95"/>
      <c r="H176" s="95"/>
      <c r="I176" s="227"/>
      <c r="J176" s="95"/>
      <c r="K176" s="95"/>
      <c r="L176" s="94"/>
      <c r="M176" s="187"/>
      <c r="N176" s="188"/>
      <c r="O176" s="189"/>
      <c r="P176" s="189"/>
      <c r="Q176" s="189"/>
      <c r="R176" s="189"/>
      <c r="S176" s="189"/>
      <c r="T176" s="190"/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T176" s="87" t="s">
        <v>173</v>
      </c>
      <c r="AU176" s="87" t="s">
        <v>87</v>
      </c>
    </row>
    <row r="177" spans="1:65" s="191" customFormat="1" x14ac:dyDescent="0.2">
      <c r="B177" s="192"/>
      <c r="D177" s="185" t="s">
        <v>175</v>
      </c>
      <c r="E177" s="193" t="s">
        <v>1</v>
      </c>
      <c r="F177" s="194" t="s">
        <v>618</v>
      </c>
      <c r="H177" s="193" t="s">
        <v>1</v>
      </c>
      <c r="I177" s="228"/>
      <c r="L177" s="192"/>
      <c r="M177" s="195"/>
      <c r="N177" s="196"/>
      <c r="O177" s="196"/>
      <c r="P177" s="196"/>
      <c r="Q177" s="196"/>
      <c r="R177" s="196"/>
      <c r="S177" s="196"/>
      <c r="T177" s="197"/>
      <c r="AT177" s="193" t="s">
        <v>175</v>
      </c>
      <c r="AU177" s="193" t="s">
        <v>87</v>
      </c>
      <c r="AV177" s="191" t="s">
        <v>85</v>
      </c>
      <c r="AW177" s="191" t="s">
        <v>33</v>
      </c>
      <c r="AX177" s="191" t="s">
        <v>78</v>
      </c>
      <c r="AY177" s="193" t="s">
        <v>164</v>
      </c>
    </row>
    <row r="178" spans="1:65" s="198" customFormat="1" x14ac:dyDescent="0.2">
      <c r="B178" s="199"/>
      <c r="D178" s="185" t="s">
        <v>175</v>
      </c>
      <c r="E178" s="200" t="s">
        <v>1</v>
      </c>
      <c r="F178" s="201" t="s">
        <v>619</v>
      </c>
      <c r="H178" s="202">
        <v>120.288</v>
      </c>
      <c r="I178" s="229"/>
      <c r="L178" s="199"/>
      <c r="M178" s="203"/>
      <c r="N178" s="204"/>
      <c r="O178" s="204"/>
      <c r="P178" s="204"/>
      <c r="Q178" s="204"/>
      <c r="R178" s="204"/>
      <c r="S178" s="204"/>
      <c r="T178" s="205"/>
      <c r="AT178" s="200" t="s">
        <v>175</v>
      </c>
      <c r="AU178" s="200" t="s">
        <v>87</v>
      </c>
      <c r="AV178" s="198" t="s">
        <v>87</v>
      </c>
      <c r="AW178" s="198" t="s">
        <v>33</v>
      </c>
      <c r="AX178" s="198" t="s">
        <v>85</v>
      </c>
      <c r="AY178" s="200" t="s">
        <v>164</v>
      </c>
    </row>
    <row r="179" spans="1:65" s="97" customFormat="1" ht="16.5" customHeight="1" x14ac:dyDescent="0.2">
      <c r="A179" s="95"/>
      <c r="B179" s="94"/>
      <c r="C179" s="173" t="s">
        <v>8</v>
      </c>
      <c r="D179" s="173" t="s">
        <v>166</v>
      </c>
      <c r="E179" s="174" t="s">
        <v>257</v>
      </c>
      <c r="F179" s="175" t="s">
        <v>258</v>
      </c>
      <c r="G179" s="176" t="s">
        <v>215</v>
      </c>
      <c r="H179" s="177">
        <v>62.731000000000002</v>
      </c>
      <c r="I179" s="73"/>
      <c r="J179" s="178">
        <f>ROUND(I179*H179,2)</f>
        <v>0</v>
      </c>
      <c r="K179" s="175" t="s">
        <v>1</v>
      </c>
      <c r="L179" s="94"/>
      <c r="M179" s="179" t="s">
        <v>1</v>
      </c>
      <c r="N179" s="180" t="s">
        <v>43</v>
      </c>
      <c r="O179" s="181">
        <v>0.10100000000000001</v>
      </c>
      <c r="P179" s="181">
        <f>O179*H179</f>
        <v>6.3358310000000007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R179" s="183" t="s">
        <v>171</v>
      </c>
      <c r="AT179" s="183" t="s">
        <v>166</v>
      </c>
      <c r="AU179" s="183" t="s">
        <v>87</v>
      </c>
      <c r="AY179" s="87" t="s">
        <v>164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87" t="s">
        <v>85</v>
      </c>
      <c r="BK179" s="184">
        <f>ROUND(I179*H179,2)</f>
        <v>0</v>
      </c>
      <c r="BL179" s="87" t="s">
        <v>171</v>
      </c>
      <c r="BM179" s="183" t="s">
        <v>620</v>
      </c>
    </row>
    <row r="180" spans="1:65" s="191" customFormat="1" x14ac:dyDescent="0.2">
      <c r="B180" s="192"/>
      <c r="D180" s="185" t="s">
        <v>175</v>
      </c>
      <c r="E180" s="193" t="s">
        <v>1</v>
      </c>
      <c r="F180" s="194" t="s">
        <v>260</v>
      </c>
      <c r="H180" s="193" t="s">
        <v>1</v>
      </c>
      <c r="I180" s="228"/>
      <c r="L180" s="192"/>
      <c r="M180" s="195"/>
      <c r="N180" s="196"/>
      <c r="O180" s="196"/>
      <c r="P180" s="196"/>
      <c r="Q180" s="196"/>
      <c r="R180" s="196"/>
      <c r="S180" s="196"/>
      <c r="T180" s="197"/>
      <c r="AT180" s="193" t="s">
        <v>175</v>
      </c>
      <c r="AU180" s="193" t="s">
        <v>87</v>
      </c>
      <c r="AV180" s="191" t="s">
        <v>85</v>
      </c>
      <c r="AW180" s="191" t="s">
        <v>33</v>
      </c>
      <c r="AX180" s="191" t="s">
        <v>78</v>
      </c>
      <c r="AY180" s="193" t="s">
        <v>164</v>
      </c>
    </row>
    <row r="181" spans="1:65" s="191" customFormat="1" x14ac:dyDescent="0.2">
      <c r="B181" s="192"/>
      <c r="D181" s="185" t="s">
        <v>175</v>
      </c>
      <c r="E181" s="193" t="s">
        <v>1</v>
      </c>
      <c r="F181" s="194" t="s">
        <v>261</v>
      </c>
      <c r="H181" s="193" t="s">
        <v>1</v>
      </c>
      <c r="I181" s="228"/>
      <c r="L181" s="192"/>
      <c r="M181" s="195"/>
      <c r="N181" s="196"/>
      <c r="O181" s="196"/>
      <c r="P181" s="196"/>
      <c r="Q181" s="196"/>
      <c r="R181" s="196"/>
      <c r="S181" s="196"/>
      <c r="T181" s="197"/>
      <c r="AT181" s="193" t="s">
        <v>175</v>
      </c>
      <c r="AU181" s="193" t="s">
        <v>87</v>
      </c>
      <c r="AV181" s="191" t="s">
        <v>85</v>
      </c>
      <c r="AW181" s="191" t="s">
        <v>33</v>
      </c>
      <c r="AX181" s="191" t="s">
        <v>78</v>
      </c>
      <c r="AY181" s="193" t="s">
        <v>164</v>
      </c>
    </row>
    <row r="182" spans="1:65" s="191" customFormat="1" x14ac:dyDescent="0.2">
      <c r="B182" s="192"/>
      <c r="D182" s="185" t="s">
        <v>175</v>
      </c>
      <c r="E182" s="193" t="s">
        <v>1</v>
      </c>
      <c r="F182" s="194" t="s">
        <v>621</v>
      </c>
      <c r="H182" s="193" t="s">
        <v>1</v>
      </c>
      <c r="I182" s="228"/>
      <c r="L182" s="192"/>
      <c r="M182" s="195"/>
      <c r="N182" s="196"/>
      <c r="O182" s="196"/>
      <c r="P182" s="196"/>
      <c r="Q182" s="196"/>
      <c r="R182" s="196"/>
      <c r="S182" s="196"/>
      <c r="T182" s="197"/>
      <c r="AT182" s="193" t="s">
        <v>175</v>
      </c>
      <c r="AU182" s="193" t="s">
        <v>87</v>
      </c>
      <c r="AV182" s="191" t="s">
        <v>85</v>
      </c>
      <c r="AW182" s="191" t="s">
        <v>33</v>
      </c>
      <c r="AX182" s="191" t="s">
        <v>78</v>
      </c>
      <c r="AY182" s="193" t="s">
        <v>164</v>
      </c>
    </row>
    <row r="183" spans="1:65" s="198" customFormat="1" ht="22.5" x14ac:dyDescent="0.2">
      <c r="B183" s="199"/>
      <c r="D183" s="185" t="s">
        <v>175</v>
      </c>
      <c r="E183" s="200" t="s">
        <v>1</v>
      </c>
      <c r="F183" s="201" t="s">
        <v>622</v>
      </c>
      <c r="H183" s="202">
        <v>62.731000000000002</v>
      </c>
      <c r="I183" s="229"/>
      <c r="L183" s="199"/>
      <c r="M183" s="203"/>
      <c r="N183" s="204"/>
      <c r="O183" s="204"/>
      <c r="P183" s="204"/>
      <c r="Q183" s="204"/>
      <c r="R183" s="204"/>
      <c r="S183" s="204"/>
      <c r="T183" s="205"/>
      <c r="AT183" s="200" t="s">
        <v>175</v>
      </c>
      <c r="AU183" s="200" t="s">
        <v>87</v>
      </c>
      <c r="AV183" s="198" t="s">
        <v>87</v>
      </c>
      <c r="AW183" s="198" t="s">
        <v>33</v>
      </c>
      <c r="AX183" s="198" t="s">
        <v>78</v>
      </c>
      <c r="AY183" s="200" t="s">
        <v>164</v>
      </c>
    </row>
    <row r="184" spans="1:65" s="206" customFormat="1" x14ac:dyDescent="0.2">
      <c r="B184" s="207"/>
      <c r="D184" s="185" t="s">
        <v>175</v>
      </c>
      <c r="E184" s="208" t="s">
        <v>1</v>
      </c>
      <c r="F184" s="209" t="s">
        <v>233</v>
      </c>
      <c r="H184" s="210">
        <v>62.731000000000002</v>
      </c>
      <c r="I184" s="230"/>
      <c r="L184" s="207"/>
      <c r="M184" s="211"/>
      <c r="N184" s="212"/>
      <c r="O184" s="212"/>
      <c r="P184" s="212"/>
      <c r="Q184" s="212"/>
      <c r="R184" s="212"/>
      <c r="S184" s="212"/>
      <c r="T184" s="213"/>
      <c r="AT184" s="208" t="s">
        <v>175</v>
      </c>
      <c r="AU184" s="208" t="s">
        <v>87</v>
      </c>
      <c r="AV184" s="206" t="s">
        <v>171</v>
      </c>
      <c r="AW184" s="206" t="s">
        <v>33</v>
      </c>
      <c r="AX184" s="206" t="s">
        <v>85</v>
      </c>
      <c r="AY184" s="208" t="s">
        <v>164</v>
      </c>
    </row>
    <row r="185" spans="1:65" s="97" customFormat="1" ht="21.75" customHeight="1" x14ac:dyDescent="0.2">
      <c r="A185" s="95"/>
      <c r="B185" s="94"/>
      <c r="C185" s="173" t="s">
        <v>263</v>
      </c>
      <c r="D185" s="173" t="s">
        <v>166</v>
      </c>
      <c r="E185" s="174" t="s">
        <v>264</v>
      </c>
      <c r="F185" s="175" t="s">
        <v>265</v>
      </c>
      <c r="G185" s="176" t="s">
        <v>215</v>
      </c>
      <c r="H185" s="177">
        <v>240.57599999999999</v>
      </c>
      <c r="I185" s="73"/>
      <c r="J185" s="178">
        <f>ROUND(I185*H185,2)</f>
        <v>0</v>
      </c>
      <c r="K185" s="175" t="s">
        <v>1</v>
      </c>
      <c r="L185" s="94"/>
      <c r="M185" s="179" t="s">
        <v>1</v>
      </c>
      <c r="N185" s="180" t="s">
        <v>43</v>
      </c>
      <c r="O185" s="181">
        <v>8.3000000000000004E-2</v>
      </c>
      <c r="P185" s="181">
        <f>O185*H185</f>
        <v>19.967808000000002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95"/>
      <c r="V185" s="95"/>
      <c r="W185" s="95"/>
      <c r="X185" s="95"/>
      <c r="Y185" s="95"/>
      <c r="Z185" s="95"/>
      <c r="AA185" s="95"/>
      <c r="AB185" s="95"/>
      <c r="AC185" s="95"/>
      <c r="AD185" s="95"/>
      <c r="AE185" s="95"/>
      <c r="AR185" s="183" t="s">
        <v>171</v>
      </c>
      <c r="AT185" s="183" t="s">
        <v>166</v>
      </c>
      <c r="AU185" s="183" t="s">
        <v>87</v>
      </c>
      <c r="AY185" s="87" t="s">
        <v>164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87" t="s">
        <v>85</v>
      </c>
      <c r="BK185" s="184">
        <f>ROUND(I185*H185,2)</f>
        <v>0</v>
      </c>
      <c r="BL185" s="87" t="s">
        <v>171</v>
      </c>
      <c r="BM185" s="183" t="s">
        <v>623</v>
      </c>
    </row>
    <row r="186" spans="1:65" s="191" customFormat="1" x14ac:dyDescent="0.2">
      <c r="B186" s="192"/>
      <c r="D186" s="185" t="s">
        <v>175</v>
      </c>
      <c r="E186" s="193" t="s">
        <v>1</v>
      </c>
      <c r="F186" s="194" t="s">
        <v>267</v>
      </c>
      <c r="H186" s="193" t="s">
        <v>1</v>
      </c>
      <c r="I186" s="228"/>
      <c r="L186" s="192"/>
      <c r="M186" s="195"/>
      <c r="N186" s="196"/>
      <c r="O186" s="196"/>
      <c r="P186" s="196"/>
      <c r="Q186" s="196"/>
      <c r="R186" s="196"/>
      <c r="S186" s="196"/>
      <c r="T186" s="197"/>
      <c r="AT186" s="193" t="s">
        <v>175</v>
      </c>
      <c r="AU186" s="193" t="s">
        <v>87</v>
      </c>
      <c r="AV186" s="191" t="s">
        <v>85</v>
      </c>
      <c r="AW186" s="191" t="s">
        <v>33</v>
      </c>
      <c r="AX186" s="191" t="s">
        <v>78</v>
      </c>
      <c r="AY186" s="193" t="s">
        <v>164</v>
      </c>
    </row>
    <row r="187" spans="1:65" s="191" customFormat="1" x14ac:dyDescent="0.2">
      <c r="B187" s="192"/>
      <c r="D187" s="185" t="s">
        <v>175</v>
      </c>
      <c r="E187" s="193" t="s">
        <v>1</v>
      </c>
      <c r="F187" s="194" t="s">
        <v>268</v>
      </c>
      <c r="H187" s="193" t="s">
        <v>1</v>
      </c>
      <c r="I187" s="228"/>
      <c r="L187" s="192"/>
      <c r="M187" s="195"/>
      <c r="N187" s="196"/>
      <c r="O187" s="196"/>
      <c r="P187" s="196"/>
      <c r="Q187" s="196"/>
      <c r="R187" s="196"/>
      <c r="S187" s="196"/>
      <c r="T187" s="197"/>
      <c r="AT187" s="193" t="s">
        <v>175</v>
      </c>
      <c r="AU187" s="193" t="s">
        <v>87</v>
      </c>
      <c r="AV187" s="191" t="s">
        <v>85</v>
      </c>
      <c r="AW187" s="191" t="s">
        <v>33</v>
      </c>
      <c r="AX187" s="191" t="s">
        <v>78</v>
      </c>
      <c r="AY187" s="193" t="s">
        <v>164</v>
      </c>
    </row>
    <row r="188" spans="1:65" s="191" customFormat="1" x14ac:dyDescent="0.2">
      <c r="B188" s="192"/>
      <c r="D188" s="185" t="s">
        <v>175</v>
      </c>
      <c r="E188" s="193" t="s">
        <v>1</v>
      </c>
      <c r="F188" s="194" t="s">
        <v>269</v>
      </c>
      <c r="H188" s="193" t="s">
        <v>1</v>
      </c>
      <c r="I188" s="228"/>
      <c r="L188" s="192"/>
      <c r="M188" s="195"/>
      <c r="N188" s="196"/>
      <c r="O188" s="196"/>
      <c r="P188" s="196"/>
      <c r="Q188" s="196"/>
      <c r="R188" s="196"/>
      <c r="S188" s="196"/>
      <c r="T188" s="197"/>
      <c r="AT188" s="193" t="s">
        <v>175</v>
      </c>
      <c r="AU188" s="193" t="s">
        <v>87</v>
      </c>
      <c r="AV188" s="191" t="s">
        <v>85</v>
      </c>
      <c r="AW188" s="191" t="s">
        <v>33</v>
      </c>
      <c r="AX188" s="191" t="s">
        <v>78</v>
      </c>
      <c r="AY188" s="193" t="s">
        <v>164</v>
      </c>
    </row>
    <row r="189" spans="1:65" s="198" customFormat="1" x14ac:dyDescent="0.2">
      <c r="B189" s="199"/>
      <c r="D189" s="185" t="s">
        <v>175</v>
      </c>
      <c r="E189" s="200" t="s">
        <v>1</v>
      </c>
      <c r="F189" s="201" t="s">
        <v>624</v>
      </c>
      <c r="H189" s="202">
        <v>240.57599999999999</v>
      </c>
      <c r="I189" s="229"/>
      <c r="L189" s="199"/>
      <c r="M189" s="203"/>
      <c r="N189" s="204"/>
      <c r="O189" s="204"/>
      <c r="P189" s="204"/>
      <c r="Q189" s="204"/>
      <c r="R189" s="204"/>
      <c r="S189" s="204"/>
      <c r="T189" s="205"/>
      <c r="AT189" s="200" t="s">
        <v>175</v>
      </c>
      <c r="AU189" s="200" t="s">
        <v>87</v>
      </c>
      <c r="AV189" s="198" t="s">
        <v>87</v>
      </c>
      <c r="AW189" s="198" t="s">
        <v>33</v>
      </c>
      <c r="AX189" s="198" t="s">
        <v>85</v>
      </c>
      <c r="AY189" s="200" t="s">
        <v>164</v>
      </c>
    </row>
    <row r="190" spans="1:65" s="97" customFormat="1" ht="33" customHeight="1" x14ac:dyDescent="0.2">
      <c r="A190" s="95"/>
      <c r="B190" s="94"/>
      <c r="C190" s="173" t="s">
        <v>271</v>
      </c>
      <c r="D190" s="173" t="s">
        <v>166</v>
      </c>
      <c r="E190" s="174" t="s">
        <v>272</v>
      </c>
      <c r="F190" s="175" t="s">
        <v>273</v>
      </c>
      <c r="G190" s="176" t="s">
        <v>215</v>
      </c>
      <c r="H190" s="177">
        <v>168.43</v>
      </c>
      <c r="I190" s="73"/>
      <c r="J190" s="178">
        <f>ROUND(I190*H190,2)</f>
        <v>0</v>
      </c>
      <c r="K190" s="175" t="s">
        <v>170</v>
      </c>
      <c r="L190" s="94"/>
      <c r="M190" s="179" t="s">
        <v>1</v>
      </c>
      <c r="N190" s="180" t="s">
        <v>43</v>
      </c>
      <c r="O190" s="181">
        <v>0.115</v>
      </c>
      <c r="P190" s="181">
        <f>O190*H190</f>
        <v>19.369450000000001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95"/>
      <c r="V190" s="95"/>
      <c r="W190" s="95"/>
      <c r="X190" s="95"/>
      <c r="Y190" s="95"/>
      <c r="Z190" s="95"/>
      <c r="AA190" s="95"/>
      <c r="AB190" s="95"/>
      <c r="AC190" s="95"/>
      <c r="AD190" s="95"/>
      <c r="AE190" s="95"/>
      <c r="AR190" s="183" t="s">
        <v>171</v>
      </c>
      <c r="AT190" s="183" t="s">
        <v>166</v>
      </c>
      <c r="AU190" s="183" t="s">
        <v>87</v>
      </c>
      <c r="AY190" s="87" t="s">
        <v>164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87" t="s">
        <v>85</v>
      </c>
      <c r="BK190" s="184">
        <f>ROUND(I190*H190,2)</f>
        <v>0</v>
      </c>
      <c r="BL190" s="87" t="s">
        <v>171</v>
      </c>
      <c r="BM190" s="183" t="s">
        <v>625</v>
      </c>
    </row>
    <row r="191" spans="1:65" s="191" customFormat="1" x14ac:dyDescent="0.2">
      <c r="B191" s="192"/>
      <c r="D191" s="185" t="s">
        <v>175</v>
      </c>
      <c r="E191" s="193" t="s">
        <v>1</v>
      </c>
      <c r="F191" s="194" t="s">
        <v>626</v>
      </c>
      <c r="H191" s="193" t="s">
        <v>1</v>
      </c>
      <c r="I191" s="228"/>
      <c r="L191" s="192"/>
      <c r="M191" s="195"/>
      <c r="N191" s="196"/>
      <c r="O191" s="196"/>
      <c r="P191" s="196"/>
      <c r="Q191" s="196"/>
      <c r="R191" s="196"/>
      <c r="S191" s="196"/>
      <c r="T191" s="197"/>
      <c r="AT191" s="193" t="s">
        <v>175</v>
      </c>
      <c r="AU191" s="193" t="s">
        <v>87</v>
      </c>
      <c r="AV191" s="191" t="s">
        <v>85</v>
      </c>
      <c r="AW191" s="191" t="s">
        <v>33</v>
      </c>
      <c r="AX191" s="191" t="s">
        <v>78</v>
      </c>
      <c r="AY191" s="193" t="s">
        <v>164</v>
      </c>
    </row>
    <row r="192" spans="1:65" s="191" customFormat="1" x14ac:dyDescent="0.2">
      <c r="B192" s="192"/>
      <c r="D192" s="185" t="s">
        <v>175</v>
      </c>
      <c r="E192" s="193" t="s">
        <v>1</v>
      </c>
      <c r="F192" s="194" t="s">
        <v>228</v>
      </c>
      <c r="H192" s="193" t="s">
        <v>1</v>
      </c>
      <c r="I192" s="228"/>
      <c r="L192" s="192"/>
      <c r="M192" s="195"/>
      <c r="N192" s="196"/>
      <c r="O192" s="196"/>
      <c r="P192" s="196"/>
      <c r="Q192" s="196"/>
      <c r="R192" s="196"/>
      <c r="S192" s="196"/>
      <c r="T192" s="197"/>
      <c r="AT192" s="193" t="s">
        <v>175</v>
      </c>
      <c r="AU192" s="193" t="s">
        <v>87</v>
      </c>
      <c r="AV192" s="191" t="s">
        <v>85</v>
      </c>
      <c r="AW192" s="191" t="s">
        <v>33</v>
      </c>
      <c r="AX192" s="191" t="s">
        <v>78</v>
      </c>
      <c r="AY192" s="193" t="s">
        <v>164</v>
      </c>
    </row>
    <row r="193" spans="1:65" s="198" customFormat="1" ht="22.5" x14ac:dyDescent="0.2">
      <c r="B193" s="199"/>
      <c r="D193" s="185" t="s">
        <v>175</v>
      </c>
      <c r="E193" s="200" t="s">
        <v>1</v>
      </c>
      <c r="F193" s="201" t="s">
        <v>627</v>
      </c>
      <c r="H193" s="202">
        <v>168.43</v>
      </c>
      <c r="I193" s="229"/>
      <c r="L193" s="199"/>
      <c r="M193" s="203"/>
      <c r="N193" s="204"/>
      <c r="O193" s="204"/>
      <c r="P193" s="204"/>
      <c r="Q193" s="204"/>
      <c r="R193" s="204"/>
      <c r="S193" s="204"/>
      <c r="T193" s="205"/>
      <c r="AT193" s="200" t="s">
        <v>175</v>
      </c>
      <c r="AU193" s="200" t="s">
        <v>87</v>
      </c>
      <c r="AV193" s="198" t="s">
        <v>87</v>
      </c>
      <c r="AW193" s="198" t="s">
        <v>33</v>
      </c>
      <c r="AX193" s="198" t="s">
        <v>78</v>
      </c>
      <c r="AY193" s="200" t="s">
        <v>164</v>
      </c>
    </row>
    <row r="194" spans="1:65" s="206" customFormat="1" x14ac:dyDescent="0.2">
      <c r="B194" s="207"/>
      <c r="D194" s="185" t="s">
        <v>175</v>
      </c>
      <c r="E194" s="208" t="s">
        <v>1</v>
      </c>
      <c r="F194" s="209" t="s">
        <v>233</v>
      </c>
      <c r="H194" s="210">
        <v>168.43</v>
      </c>
      <c r="I194" s="230"/>
      <c r="L194" s="207"/>
      <c r="M194" s="211"/>
      <c r="N194" s="212"/>
      <c r="O194" s="212"/>
      <c r="P194" s="212"/>
      <c r="Q194" s="212"/>
      <c r="R194" s="212"/>
      <c r="S194" s="212"/>
      <c r="T194" s="213"/>
      <c r="AT194" s="208" t="s">
        <v>175</v>
      </c>
      <c r="AU194" s="208" t="s">
        <v>87</v>
      </c>
      <c r="AV194" s="206" t="s">
        <v>171</v>
      </c>
      <c r="AW194" s="206" t="s">
        <v>33</v>
      </c>
      <c r="AX194" s="206" t="s">
        <v>85</v>
      </c>
      <c r="AY194" s="208" t="s">
        <v>164</v>
      </c>
    </row>
    <row r="195" spans="1:65" s="97" customFormat="1" ht="33" customHeight="1" x14ac:dyDescent="0.2">
      <c r="A195" s="95"/>
      <c r="B195" s="94"/>
      <c r="C195" s="214" t="s">
        <v>277</v>
      </c>
      <c r="D195" s="214" t="s">
        <v>278</v>
      </c>
      <c r="E195" s="215" t="s">
        <v>279</v>
      </c>
      <c r="F195" s="216" t="s">
        <v>280</v>
      </c>
      <c r="G195" s="217" t="s">
        <v>281</v>
      </c>
      <c r="H195" s="218">
        <v>336.86</v>
      </c>
      <c r="I195" s="74"/>
      <c r="J195" s="219">
        <f>ROUND(I195*H195,2)</f>
        <v>0</v>
      </c>
      <c r="K195" s="216" t="s">
        <v>1</v>
      </c>
      <c r="L195" s="220"/>
      <c r="M195" s="221" t="s">
        <v>1</v>
      </c>
      <c r="N195" s="222" t="s">
        <v>43</v>
      </c>
      <c r="O195" s="181">
        <v>0</v>
      </c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95"/>
      <c r="V195" s="95"/>
      <c r="W195" s="95"/>
      <c r="X195" s="95"/>
      <c r="Y195" s="95"/>
      <c r="Z195" s="95"/>
      <c r="AA195" s="95"/>
      <c r="AB195" s="95"/>
      <c r="AC195" s="95"/>
      <c r="AD195" s="95"/>
      <c r="AE195" s="95"/>
      <c r="AR195" s="183" t="s">
        <v>212</v>
      </c>
      <c r="AT195" s="183" t="s">
        <v>278</v>
      </c>
      <c r="AU195" s="183" t="s">
        <v>87</v>
      </c>
      <c r="AY195" s="87" t="s">
        <v>164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87" t="s">
        <v>85</v>
      </c>
      <c r="BK195" s="184">
        <f>ROUND(I195*H195,2)</f>
        <v>0</v>
      </c>
      <c r="BL195" s="87" t="s">
        <v>171</v>
      </c>
      <c r="BM195" s="183" t="s">
        <v>628</v>
      </c>
    </row>
    <row r="196" spans="1:65" s="97" customFormat="1" ht="19.5" x14ac:dyDescent="0.2">
      <c r="A196" s="95"/>
      <c r="B196" s="94"/>
      <c r="C196" s="95"/>
      <c r="D196" s="185" t="s">
        <v>173</v>
      </c>
      <c r="E196" s="95"/>
      <c r="F196" s="186" t="s">
        <v>283</v>
      </c>
      <c r="G196" s="95"/>
      <c r="H196" s="95"/>
      <c r="I196" s="227"/>
      <c r="J196" s="95"/>
      <c r="K196" s="95"/>
      <c r="L196" s="94"/>
      <c r="M196" s="187"/>
      <c r="N196" s="188"/>
      <c r="O196" s="189"/>
      <c r="P196" s="189"/>
      <c r="Q196" s="189"/>
      <c r="R196" s="189"/>
      <c r="S196" s="189"/>
      <c r="T196" s="190"/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  <c r="AT196" s="87" t="s">
        <v>173</v>
      </c>
      <c r="AU196" s="87" t="s">
        <v>87</v>
      </c>
    </row>
    <row r="197" spans="1:65" s="198" customFormat="1" x14ac:dyDescent="0.2">
      <c r="B197" s="199"/>
      <c r="D197" s="185" t="s">
        <v>175</v>
      </c>
      <c r="E197" s="200" t="s">
        <v>1</v>
      </c>
      <c r="F197" s="201" t="s">
        <v>629</v>
      </c>
      <c r="H197" s="202">
        <v>336.86</v>
      </c>
      <c r="I197" s="229"/>
      <c r="L197" s="199"/>
      <c r="M197" s="203"/>
      <c r="N197" s="204"/>
      <c r="O197" s="204"/>
      <c r="P197" s="204"/>
      <c r="Q197" s="204"/>
      <c r="R197" s="204"/>
      <c r="S197" s="204"/>
      <c r="T197" s="205"/>
      <c r="AT197" s="200" t="s">
        <v>175</v>
      </c>
      <c r="AU197" s="200" t="s">
        <v>87</v>
      </c>
      <c r="AV197" s="198" t="s">
        <v>87</v>
      </c>
      <c r="AW197" s="198" t="s">
        <v>33</v>
      </c>
      <c r="AX197" s="198" t="s">
        <v>85</v>
      </c>
      <c r="AY197" s="200" t="s">
        <v>164</v>
      </c>
    </row>
    <row r="198" spans="1:65" s="97" customFormat="1" ht="55.5" customHeight="1" x14ac:dyDescent="0.2">
      <c r="A198" s="95"/>
      <c r="B198" s="94"/>
      <c r="C198" s="173" t="s">
        <v>285</v>
      </c>
      <c r="D198" s="173" t="s">
        <v>166</v>
      </c>
      <c r="E198" s="174" t="s">
        <v>286</v>
      </c>
      <c r="F198" s="175" t="s">
        <v>287</v>
      </c>
      <c r="G198" s="176" t="s">
        <v>215</v>
      </c>
      <c r="H198" s="177">
        <v>31.91</v>
      </c>
      <c r="I198" s="73"/>
      <c r="J198" s="178">
        <f>ROUND(I198*H198,2)</f>
        <v>0</v>
      </c>
      <c r="K198" s="175" t="s">
        <v>170</v>
      </c>
      <c r="L198" s="94"/>
      <c r="M198" s="179" t="s">
        <v>1</v>
      </c>
      <c r="N198" s="180" t="s">
        <v>43</v>
      </c>
      <c r="O198" s="181">
        <v>0.28599999999999998</v>
      </c>
      <c r="P198" s="181">
        <f>O198*H198</f>
        <v>9.1262599999999985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95"/>
      <c r="V198" s="95"/>
      <c r="W198" s="95"/>
      <c r="X198" s="95"/>
      <c r="Y198" s="95"/>
      <c r="Z198" s="95"/>
      <c r="AA198" s="95"/>
      <c r="AB198" s="95"/>
      <c r="AC198" s="95"/>
      <c r="AD198" s="95"/>
      <c r="AE198" s="95"/>
      <c r="AR198" s="183" t="s">
        <v>171</v>
      </c>
      <c r="AT198" s="183" t="s">
        <v>166</v>
      </c>
      <c r="AU198" s="183" t="s">
        <v>87</v>
      </c>
      <c r="AY198" s="87" t="s">
        <v>164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87" t="s">
        <v>85</v>
      </c>
      <c r="BK198" s="184">
        <f>ROUND(I198*H198,2)</f>
        <v>0</v>
      </c>
      <c r="BL198" s="87" t="s">
        <v>171</v>
      </c>
      <c r="BM198" s="183" t="s">
        <v>630</v>
      </c>
    </row>
    <row r="199" spans="1:65" s="191" customFormat="1" x14ac:dyDescent="0.2">
      <c r="B199" s="192"/>
      <c r="D199" s="185" t="s">
        <v>175</v>
      </c>
      <c r="E199" s="193" t="s">
        <v>1</v>
      </c>
      <c r="F199" s="194" t="s">
        <v>626</v>
      </c>
      <c r="H199" s="193" t="s">
        <v>1</v>
      </c>
      <c r="I199" s="228"/>
      <c r="L199" s="192"/>
      <c r="M199" s="195"/>
      <c r="N199" s="196"/>
      <c r="O199" s="196"/>
      <c r="P199" s="196"/>
      <c r="Q199" s="196"/>
      <c r="R199" s="196"/>
      <c r="S199" s="196"/>
      <c r="T199" s="197"/>
      <c r="AT199" s="193" t="s">
        <v>175</v>
      </c>
      <c r="AU199" s="193" t="s">
        <v>87</v>
      </c>
      <c r="AV199" s="191" t="s">
        <v>85</v>
      </c>
      <c r="AW199" s="191" t="s">
        <v>33</v>
      </c>
      <c r="AX199" s="191" t="s">
        <v>78</v>
      </c>
      <c r="AY199" s="193" t="s">
        <v>164</v>
      </c>
    </row>
    <row r="200" spans="1:65" s="191" customFormat="1" x14ac:dyDescent="0.2">
      <c r="B200" s="192"/>
      <c r="D200" s="185" t="s">
        <v>175</v>
      </c>
      <c r="E200" s="193" t="s">
        <v>1</v>
      </c>
      <c r="F200" s="194" t="s">
        <v>228</v>
      </c>
      <c r="H200" s="193" t="s">
        <v>1</v>
      </c>
      <c r="I200" s="228"/>
      <c r="L200" s="192"/>
      <c r="M200" s="195"/>
      <c r="N200" s="196"/>
      <c r="O200" s="196"/>
      <c r="P200" s="196"/>
      <c r="Q200" s="196"/>
      <c r="R200" s="196"/>
      <c r="S200" s="196"/>
      <c r="T200" s="197"/>
      <c r="AT200" s="193" t="s">
        <v>175</v>
      </c>
      <c r="AU200" s="193" t="s">
        <v>87</v>
      </c>
      <c r="AV200" s="191" t="s">
        <v>85</v>
      </c>
      <c r="AW200" s="191" t="s">
        <v>33</v>
      </c>
      <c r="AX200" s="191" t="s">
        <v>78</v>
      </c>
      <c r="AY200" s="193" t="s">
        <v>164</v>
      </c>
    </row>
    <row r="201" spans="1:65" s="198" customFormat="1" x14ac:dyDescent="0.2">
      <c r="B201" s="199"/>
      <c r="D201" s="185" t="s">
        <v>175</v>
      </c>
      <c r="E201" s="200" t="s">
        <v>1</v>
      </c>
      <c r="F201" s="201" t="s">
        <v>631</v>
      </c>
      <c r="H201" s="202">
        <v>31.91</v>
      </c>
      <c r="I201" s="229"/>
      <c r="L201" s="199"/>
      <c r="M201" s="203"/>
      <c r="N201" s="204"/>
      <c r="O201" s="204"/>
      <c r="P201" s="204"/>
      <c r="Q201" s="204"/>
      <c r="R201" s="204"/>
      <c r="S201" s="204"/>
      <c r="T201" s="205"/>
      <c r="AT201" s="200" t="s">
        <v>175</v>
      </c>
      <c r="AU201" s="200" t="s">
        <v>87</v>
      </c>
      <c r="AV201" s="198" t="s">
        <v>87</v>
      </c>
      <c r="AW201" s="198" t="s">
        <v>33</v>
      </c>
      <c r="AX201" s="198" t="s">
        <v>85</v>
      </c>
      <c r="AY201" s="200" t="s">
        <v>164</v>
      </c>
    </row>
    <row r="202" spans="1:65" s="97" customFormat="1" ht="16.5" customHeight="1" x14ac:dyDescent="0.2">
      <c r="A202" s="95"/>
      <c r="B202" s="94"/>
      <c r="C202" s="214" t="s">
        <v>291</v>
      </c>
      <c r="D202" s="214" t="s">
        <v>278</v>
      </c>
      <c r="E202" s="215" t="s">
        <v>292</v>
      </c>
      <c r="F202" s="216" t="s">
        <v>293</v>
      </c>
      <c r="G202" s="217" t="s">
        <v>281</v>
      </c>
      <c r="H202" s="218">
        <v>63.82</v>
      </c>
      <c r="I202" s="74"/>
      <c r="J202" s="219">
        <f>ROUND(I202*H202,2)</f>
        <v>0</v>
      </c>
      <c r="K202" s="216" t="s">
        <v>170</v>
      </c>
      <c r="L202" s="220"/>
      <c r="M202" s="221" t="s">
        <v>1</v>
      </c>
      <c r="N202" s="222" t="s">
        <v>43</v>
      </c>
      <c r="O202" s="181">
        <v>0</v>
      </c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R202" s="183" t="s">
        <v>212</v>
      </c>
      <c r="AT202" s="183" t="s">
        <v>278</v>
      </c>
      <c r="AU202" s="183" t="s">
        <v>87</v>
      </c>
      <c r="AY202" s="87" t="s">
        <v>164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87" t="s">
        <v>85</v>
      </c>
      <c r="BK202" s="184">
        <f>ROUND(I202*H202,2)</f>
        <v>0</v>
      </c>
      <c r="BL202" s="87" t="s">
        <v>171</v>
      </c>
      <c r="BM202" s="183" t="s">
        <v>632</v>
      </c>
    </row>
    <row r="203" spans="1:65" s="97" customFormat="1" ht="19.5" x14ac:dyDescent="0.2">
      <c r="A203" s="95"/>
      <c r="B203" s="94"/>
      <c r="C203" s="95"/>
      <c r="D203" s="185" t="s">
        <v>173</v>
      </c>
      <c r="E203" s="95"/>
      <c r="F203" s="186" t="s">
        <v>283</v>
      </c>
      <c r="G203" s="95"/>
      <c r="H203" s="95"/>
      <c r="I203" s="227"/>
      <c r="J203" s="95"/>
      <c r="K203" s="95"/>
      <c r="L203" s="94"/>
      <c r="M203" s="187"/>
      <c r="N203" s="188"/>
      <c r="O203" s="189"/>
      <c r="P203" s="189"/>
      <c r="Q203" s="189"/>
      <c r="R203" s="189"/>
      <c r="S203" s="189"/>
      <c r="T203" s="190"/>
      <c r="U203" s="95"/>
      <c r="V203" s="95"/>
      <c r="W203" s="95"/>
      <c r="X203" s="95"/>
      <c r="Y203" s="95"/>
      <c r="Z203" s="95"/>
      <c r="AA203" s="95"/>
      <c r="AB203" s="95"/>
      <c r="AC203" s="95"/>
      <c r="AD203" s="95"/>
      <c r="AE203" s="95"/>
      <c r="AT203" s="87" t="s">
        <v>173</v>
      </c>
      <c r="AU203" s="87" t="s">
        <v>87</v>
      </c>
    </row>
    <row r="204" spans="1:65" s="198" customFormat="1" x14ac:dyDescent="0.2">
      <c r="B204" s="199"/>
      <c r="D204" s="185" t="s">
        <v>175</v>
      </c>
      <c r="F204" s="201" t="s">
        <v>633</v>
      </c>
      <c r="H204" s="202">
        <v>63.82</v>
      </c>
      <c r="I204" s="229"/>
      <c r="L204" s="199"/>
      <c r="M204" s="203"/>
      <c r="N204" s="204"/>
      <c r="O204" s="204"/>
      <c r="P204" s="204"/>
      <c r="Q204" s="204"/>
      <c r="R204" s="204"/>
      <c r="S204" s="204"/>
      <c r="T204" s="205"/>
      <c r="AT204" s="200" t="s">
        <v>175</v>
      </c>
      <c r="AU204" s="200" t="s">
        <v>87</v>
      </c>
      <c r="AV204" s="198" t="s">
        <v>87</v>
      </c>
      <c r="AW204" s="198" t="s">
        <v>3</v>
      </c>
      <c r="AX204" s="198" t="s">
        <v>85</v>
      </c>
      <c r="AY204" s="200" t="s">
        <v>164</v>
      </c>
    </row>
    <row r="205" spans="1:65" s="97" customFormat="1" ht="44.25" customHeight="1" x14ac:dyDescent="0.2">
      <c r="A205" s="95"/>
      <c r="B205" s="94"/>
      <c r="C205" s="173" t="s">
        <v>7</v>
      </c>
      <c r="D205" s="173" t="s">
        <v>166</v>
      </c>
      <c r="E205" s="174" t="s">
        <v>296</v>
      </c>
      <c r="F205" s="175" t="s">
        <v>297</v>
      </c>
      <c r="G205" s="176" t="s">
        <v>169</v>
      </c>
      <c r="H205" s="177">
        <v>2</v>
      </c>
      <c r="I205" s="73"/>
      <c r="J205" s="178">
        <f>ROUND(I205*H205,2)</f>
        <v>0</v>
      </c>
      <c r="K205" s="175" t="s">
        <v>170</v>
      </c>
      <c r="L205" s="94"/>
      <c r="M205" s="179" t="s">
        <v>1</v>
      </c>
      <c r="N205" s="180" t="s">
        <v>43</v>
      </c>
      <c r="O205" s="181">
        <v>0.153</v>
      </c>
      <c r="P205" s="181">
        <f>O205*H205</f>
        <v>0.30599999999999999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R205" s="183" t="s">
        <v>171</v>
      </c>
      <c r="AT205" s="183" t="s">
        <v>166</v>
      </c>
      <c r="AU205" s="183" t="s">
        <v>87</v>
      </c>
      <c r="AY205" s="87" t="s">
        <v>164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87" t="s">
        <v>85</v>
      </c>
      <c r="BK205" s="184">
        <f>ROUND(I205*H205,2)</f>
        <v>0</v>
      </c>
      <c r="BL205" s="87" t="s">
        <v>171</v>
      </c>
      <c r="BM205" s="183" t="s">
        <v>634</v>
      </c>
    </row>
    <row r="206" spans="1:65" s="191" customFormat="1" x14ac:dyDescent="0.2">
      <c r="B206" s="192"/>
      <c r="D206" s="185" t="s">
        <v>175</v>
      </c>
      <c r="E206" s="193" t="s">
        <v>1</v>
      </c>
      <c r="F206" s="194" t="s">
        <v>177</v>
      </c>
      <c r="H206" s="193" t="s">
        <v>1</v>
      </c>
      <c r="I206" s="228"/>
      <c r="L206" s="192"/>
      <c r="M206" s="195"/>
      <c r="N206" s="196"/>
      <c r="O206" s="196"/>
      <c r="P206" s="196"/>
      <c r="Q206" s="196"/>
      <c r="R206" s="196"/>
      <c r="S206" s="196"/>
      <c r="T206" s="197"/>
      <c r="AT206" s="193" t="s">
        <v>175</v>
      </c>
      <c r="AU206" s="193" t="s">
        <v>87</v>
      </c>
      <c r="AV206" s="191" t="s">
        <v>85</v>
      </c>
      <c r="AW206" s="191" t="s">
        <v>33</v>
      </c>
      <c r="AX206" s="191" t="s">
        <v>78</v>
      </c>
      <c r="AY206" s="193" t="s">
        <v>164</v>
      </c>
    </row>
    <row r="207" spans="1:65" s="198" customFormat="1" x14ac:dyDescent="0.2">
      <c r="B207" s="199"/>
      <c r="D207" s="185" t="s">
        <v>175</v>
      </c>
      <c r="E207" s="200" t="s">
        <v>1</v>
      </c>
      <c r="F207" s="201" t="s">
        <v>635</v>
      </c>
      <c r="H207" s="202">
        <v>2</v>
      </c>
      <c r="I207" s="229"/>
      <c r="L207" s="199"/>
      <c r="M207" s="203"/>
      <c r="N207" s="204"/>
      <c r="O207" s="204"/>
      <c r="P207" s="204"/>
      <c r="Q207" s="204"/>
      <c r="R207" s="204"/>
      <c r="S207" s="204"/>
      <c r="T207" s="205"/>
      <c r="AT207" s="200" t="s">
        <v>175</v>
      </c>
      <c r="AU207" s="200" t="s">
        <v>87</v>
      </c>
      <c r="AV207" s="198" t="s">
        <v>87</v>
      </c>
      <c r="AW207" s="198" t="s">
        <v>33</v>
      </c>
      <c r="AX207" s="198" t="s">
        <v>85</v>
      </c>
      <c r="AY207" s="200" t="s">
        <v>164</v>
      </c>
    </row>
    <row r="208" spans="1:65" s="97" customFormat="1" ht="33" customHeight="1" x14ac:dyDescent="0.2">
      <c r="A208" s="95"/>
      <c r="B208" s="94"/>
      <c r="C208" s="173" t="s">
        <v>300</v>
      </c>
      <c r="D208" s="173" t="s">
        <v>166</v>
      </c>
      <c r="E208" s="174" t="s">
        <v>301</v>
      </c>
      <c r="F208" s="175" t="s">
        <v>302</v>
      </c>
      <c r="G208" s="176" t="s">
        <v>169</v>
      </c>
      <c r="H208" s="177">
        <v>1.1000000000000001</v>
      </c>
      <c r="I208" s="73"/>
      <c r="J208" s="178">
        <f>ROUND(I208*H208,2)</f>
        <v>0</v>
      </c>
      <c r="K208" s="175" t="s">
        <v>170</v>
      </c>
      <c r="L208" s="94"/>
      <c r="M208" s="179" t="s">
        <v>1</v>
      </c>
      <c r="N208" s="180" t="s">
        <v>43</v>
      </c>
      <c r="O208" s="181">
        <v>0.254</v>
      </c>
      <c r="P208" s="181">
        <f>O208*H208</f>
        <v>0.27940000000000004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95"/>
      <c r="V208" s="95"/>
      <c r="W208" s="95"/>
      <c r="X208" s="95"/>
      <c r="Y208" s="95"/>
      <c r="Z208" s="95"/>
      <c r="AA208" s="95"/>
      <c r="AB208" s="95"/>
      <c r="AC208" s="95"/>
      <c r="AD208" s="95"/>
      <c r="AE208" s="95"/>
      <c r="AR208" s="183" t="s">
        <v>171</v>
      </c>
      <c r="AT208" s="183" t="s">
        <v>166</v>
      </c>
      <c r="AU208" s="183" t="s">
        <v>87</v>
      </c>
      <c r="AY208" s="87" t="s">
        <v>164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87" t="s">
        <v>85</v>
      </c>
      <c r="BK208" s="184">
        <f>ROUND(I208*H208,2)</f>
        <v>0</v>
      </c>
      <c r="BL208" s="87" t="s">
        <v>171</v>
      </c>
      <c r="BM208" s="183" t="s">
        <v>636</v>
      </c>
    </row>
    <row r="209" spans="1:65" s="198" customFormat="1" x14ac:dyDescent="0.2">
      <c r="B209" s="199"/>
      <c r="D209" s="185" t="s">
        <v>175</v>
      </c>
      <c r="E209" s="200" t="s">
        <v>1</v>
      </c>
      <c r="F209" s="201" t="s">
        <v>637</v>
      </c>
      <c r="H209" s="202">
        <v>1.1000000000000001</v>
      </c>
      <c r="I209" s="229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175</v>
      </c>
      <c r="AU209" s="200" t="s">
        <v>87</v>
      </c>
      <c r="AV209" s="198" t="s">
        <v>87</v>
      </c>
      <c r="AW209" s="198" t="s">
        <v>33</v>
      </c>
      <c r="AX209" s="198" t="s">
        <v>85</v>
      </c>
      <c r="AY209" s="200" t="s">
        <v>164</v>
      </c>
    </row>
    <row r="210" spans="1:65" s="97" customFormat="1" ht="33" customHeight="1" x14ac:dyDescent="0.2">
      <c r="A210" s="95"/>
      <c r="B210" s="94"/>
      <c r="C210" s="173" t="s">
        <v>305</v>
      </c>
      <c r="D210" s="173" t="s">
        <v>166</v>
      </c>
      <c r="E210" s="174" t="s">
        <v>306</v>
      </c>
      <c r="F210" s="175" t="s">
        <v>307</v>
      </c>
      <c r="G210" s="176" t="s">
        <v>169</v>
      </c>
      <c r="H210" s="177">
        <v>3.1</v>
      </c>
      <c r="I210" s="73"/>
      <c r="J210" s="178">
        <f>ROUND(I210*H210,2)</f>
        <v>0</v>
      </c>
      <c r="K210" s="175" t="s">
        <v>170</v>
      </c>
      <c r="L210" s="94"/>
      <c r="M210" s="179" t="s">
        <v>1</v>
      </c>
      <c r="N210" s="180" t="s">
        <v>43</v>
      </c>
      <c r="O210" s="181">
        <v>7.0000000000000001E-3</v>
      </c>
      <c r="P210" s="181">
        <f>O210*H210</f>
        <v>2.1700000000000001E-2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95"/>
      <c r="V210" s="95"/>
      <c r="W210" s="95"/>
      <c r="X210" s="95"/>
      <c r="Y210" s="95"/>
      <c r="Z210" s="95"/>
      <c r="AA210" s="95"/>
      <c r="AB210" s="95"/>
      <c r="AC210" s="95"/>
      <c r="AD210" s="95"/>
      <c r="AE210" s="95"/>
      <c r="AR210" s="183" t="s">
        <v>171</v>
      </c>
      <c r="AT210" s="183" t="s">
        <v>166</v>
      </c>
      <c r="AU210" s="183" t="s">
        <v>87</v>
      </c>
      <c r="AY210" s="87" t="s">
        <v>164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87" t="s">
        <v>85</v>
      </c>
      <c r="BK210" s="184">
        <f>ROUND(I210*H210,2)</f>
        <v>0</v>
      </c>
      <c r="BL210" s="87" t="s">
        <v>171</v>
      </c>
      <c r="BM210" s="183" t="s">
        <v>638</v>
      </c>
    </row>
    <row r="211" spans="1:65" s="191" customFormat="1" x14ac:dyDescent="0.2">
      <c r="B211" s="192"/>
      <c r="D211" s="185" t="s">
        <v>175</v>
      </c>
      <c r="E211" s="193" t="s">
        <v>1</v>
      </c>
      <c r="F211" s="194" t="s">
        <v>176</v>
      </c>
      <c r="H211" s="193" t="s">
        <v>1</v>
      </c>
      <c r="I211" s="228"/>
      <c r="L211" s="192"/>
      <c r="M211" s="195"/>
      <c r="N211" s="196"/>
      <c r="O211" s="196"/>
      <c r="P211" s="196"/>
      <c r="Q211" s="196"/>
      <c r="R211" s="196"/>
      <c r="S211" s="196"/>
      <c r="T211" s="197"/>
      <c r="AT211" s="193" t="s">
        <v>175</v>
      </c>
      <c r="AU211" s="193" t="s">
        <v>87</v>
      </c>
      <c r="AV211" s="191" t="s">
        <v>85</v>
      </c>
      <c r="AW211" s="191" t="s">
        <v>33</v>
      </c>
      <c r="AX211" s="191" t="s">
        <v>78</v>
      </c>
      <c r="AY211" s="193" t="s">
        <v>164</v>
      </c>
    </row>
    <row r="212" spans="1:65" s="191" customFormat="1" x14ac:dyDescent="0.2">
      <c r="B212" s="192"/>
      <c r="D212" s="185" t="s">
        <v>175</v>
      </c>
      <c r="E212" s="193" t="s">
        <v>1</v>
      </c>
      <c r="F212" s="194" t="s">
        <v>177</v>
      </c>
      <c r="H212" s="193" t="s">
        <v>1</v>
      </c>
      <c r="I212" s="228"/>
      <c r="L212" s="192"/>
      <c r="M212" s="195"/>
      <c r="N212" s="196"/>
      <c r="O212" s="196"/>
      <c r="P212" s="196"/>
      <c r="Q212" s="196"/>
      <c r="R212" s="196"/>
      <c r="S212" s="196"/>
      <c r="T212" s="197"/>
      <c r="AT212" s="193" t="s">
        <v>175</v>
      </c>
      <c r="AU212" s="193" t="s">
        <v>87</v>
      </c>
      <c r="AV212" s="191" t="s">
        <v>85</v>
      </c>
      <c r="AW212" s="191" t="s">
        <v>33</v>
      </c>
      <c r="AX212" s="191" t="s">
        <v>78</v>
      </c>
      <c r="AY212" s="193" t="s">
        <v>164</v>
      </c>
    </row>
    <row r="213" spans="1:65" s="198" customFormat="1" x14ac:dyDescent="0.2">
      <c r="B213" s="199"/>
      <c r="D213" s="185" t="s">
        <v>175</v>
      </c>
      <c r="E213" s="200" t="s">
        <v>1</v>
      </c>
      <c r="F213" s="201" t="s">
        <v>639</v>
      </c>
      <c r="H213" s="202">
        <v>3.1</v>
      </c>
      <c r="I213" s="229"/>
      <c r="L213" s="199"/>
      <c r="M213" s="203"/>
      <c r="N213" s="204"/>
      <c r="O213" s="204"/>
      <c r="P213" s="204"/>
      <c r="Q213" s="204"/>
      <c r="R213" s="204"/>
      <c r="S213" s="204"/>
      <c r="T213" s="205"/>
      <c r="AT213" s="200" t="s">
        <v>175</v>
      </c>
      <c r="AU213" s="200" t="s">
        <v>87</v>
      </c>
      <c r="AV213" s="198" t="s">
        <v>87</v>
      </c>
      <c r="AW213" s="198" t="s">
        <v>33</v>
      </c>
      <c r="AX213" s="198" t="s">
        <v>85</v>
      </c>
      <c r="AY213" s="200" t="s">
        <v>164</v>
      </c>
    </row>
    <row r="214" spans="1:65" s="97" customFormat="1" ht="16.5" customHeight="1" x14ac:dyDescent="0.2">
      <c r="A214" s="95"/>
      <c r="B214" s="94"/>
      <c r="C214" s="214" t="s">
        <v>310</v>
      </c>
      <c r="D214" s="214" t="s">
        <v>278</v>
      </c>
      <c r="E214" s="215" t="s">
        <v>311</v>
      </c>
      <c r="F214" s="216" t="s">
        <v>312</v>
      </c>
      <c r="G214" s="217" t="s">
        <v>313</v>
      </c>
      <c r="H214" s="218">
        <v>6.2E-2</v>
      </c>
      <c r="I214" s="74"/>
      <c r="J214" s="219">
        <f>ROUND(I214*H214,2)</f>
        <v>0</v>
      </c>
      <c r="K214" s="216" t="s">
        <v>170</v>
      </c>
      <c r="L214" s="220"/>
      <c r="M214" s="221" t="s">
        <v>1</v>
      </c>
      <c r="N214" s="222" t="s">
        <v>43</v>
      </c>
      <c r="O214" s="181">
        <v>0</v>
      </c>
      <c r="P214" s="181">
        <f>O214*H214</f>
        <v>0</v>
      </c>
      <c r="Q214" s="181">
        <v>1E-3</v>
      </c>
      <c r="R214" s="181">
        <f>Q214*H214</f>
        <v>6.2000000000000003E-5</v>
      </c>
      <c r="S214" s="181">
        <v>0</v>
      </c>
      <c r="T214" s="182">
        <f>S214*H214</f>
        <v>0</v>
      </c>
      <c r="U214" s="95"/>
      <c r="V214" s="95"/>
      <c r="W214" s="95"/>
      <c r="X214" s="95"/>
      <c r="Y214" s="95"/>
      <c r="Z214" s="95"/>
      <c r="AA214" s="95"/>
      <c r="AB214" s="95"/>
      <c r="AC214" s="95"/>
      <c r="AD214" s="95"/>
      <c r="AE214" s="95"/>
      <c r="AR214" s="183" t="s">
        <v>212</v>
      </c>
      <c r="AT214" s="183" t="s">
        <v>278</v>
      </c>
      <c r="AU214" s="183" t="s">
        <v>87</v>
      </c>
      <c r="AY214" s="87" t="s">
        <v>164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87" t="s">
        <v>85</v>
      </c>
      <c r="BK214" s="184">
        <f>ROUND(I214*H214,2)</f>
        <v>0</v>
      </c>
      <c r="BL214" s="87" t="s">
        <v>171</v>
      </c>
      <c r="BM214" s="183" t="s">
        <v>640</v>
      </c>
    </row>
    <row r="215" spans="1:65" s="198" customFormat="1" x14ac:dyDescent="0.2">
      <c r="B215" s="199"/>
      <c r="D215" s="185" t="s">
        <v>175</v>
      </c>
      <c r="E215" s="200" t="s">
        <v>1</v>
      </c>
      <c r="F215" s="201" t="s">
        <v>641</v>
      </c>
      <c r="H215" s="202">
        <v>6.2E-2</v>
      </c>
      <c r="I215" s="229"/>
      <c r="L215" s="199"/>
      <c r="M215" s="203"/>
      <c r="N215" s="204"/>
      <c r="O215" s="204"/>
      <c r="P215" s="204"/>
      <c r="Q215" s="204"/>
      <c r="R215" s="204"/>
      <c r="S215" s="204"/>
      <c r="T215" s="205"/>
      <c r="AT215" s="200" t="s">
        <v>175</v>
      </c>
      <c r="AU215" s="200" t="s">
        <v>87</v>
      </c>
      <c r="AV215" s="198" t="s">
        <v>87</v>
      </c>
      <c r="AW215" s="198" t="s">
        <v>33</v>
      </c>
      <c r="AX215" s="198" t="s">
        <v>85</v>
      </c>
      <c r="AY215" s="200" t="s">
        <v>164</v>
      </c>
    </row>
    <row r="216" spans="1:65" s="160" customFormat="1" ht="22.9" customHeight="1" x14ac:dyDescent="0.2">
      <c r="B216" s="161"/>
      <c r="D216" s="162" t="s">
        <v>77</v>
      </c>
      <c r="E216" s="171" t="s">
        <v>87</v>
      </c>
      <c r="F216" s="171" t="s">
        <v>316</v>
      </c>
      <c r="I216" s="231"/>
      <c r="J216" s="172">
        <f>BK216</f>
        <v>0</v>
      </c>
      <c r="L216" s="161"/>
      <c r="M216" s="165"/>
      <c r="N216" s="166"/>
      <c r="O216" s="166"/>
      <c r="P216" s="167">
        <f>SUM(P217:P221)</f>
        <v>24.703119999999998</v>
      </c>
      <c r="Q216" s="166"/>
      <c r="R216" s="167">
        <f>SUM(R217:R221)</f>
        <v>9.3242900000000004E-2</v>
      </c>
      <c r="S216" s="166"/>
      <c r="T216" s="168">
        <f>SUM(T217:T221)</f>
        <v>0</v>
      </c>
      <c r="AR216" s="162" t="s">
        <v>85</v>
      </c>
      <c r="AT216" s="169" t="s">
        <v>77</v>
      </c>
      <c r="AU216" s="169" t="s">
        <v>85</v>
      </c>
      <c r="AY216" s="162" t="s">
        <v>164</v>
      </c>
      <c r="BK216" s="170">
        <f>SUM(BK217:BK221)</f>
        <v>0</v>
      </c>
    </row>
    <row r="217" spans="1:65" s="97" customFormat="1" ht="33" customHeight="1" x14ac:dyDescent="0.2">
      <c r="A217" s="95"/>
      <c r="B217" s="94"/>
      <c r="C217" s="173" t="s">
        <v>317</v>
      </c>
      <c r="D217" s="173" t="s">
        <v>166</v>
      </c>
      <c r="E217" s="174" t="s">
        <v>318</v>
      </c>
      <c r="F217" s="175" t="s">
        <v>319</v>
      </c>
      <c r="G217" s="176" t="s">
        <v>215</v>
      </c>
      <c r="H217" s="177">
        <v>18.521000000000001</v>
      </c>
      <c r="I217" s="73"/>
      <c r="J217" s="178">
        <f>ROUND(I217*H217,2)</f>
        <v>0</v>
      </c>
      <c r="K217" s="175" t="s">
        <v>170</v>
      </c>
      <c r="L217" s="94"/>
      <c r="M217" s="179" t="s">
        <v>1</v>
      </c>
      <c r="N217" s="180" t="s">
        <v>43</v>
      </c>
      <c r="O217" s="181">
        <v>0.92</v>
      </c>
      <c r="P217" s="181">
        <f>O217*H217</f>
        <v>17.03932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95"/>
      <c r="V217" s="95"/>
      <c r="W217" s="95"/>
      <c r="X217" s="95"/>
      <c r="Y217" s="95"/>
      <c r="Z217" s="95"/>
      <c r="AA217" s="95"/>
      <c r="AB217" s="95"/>
      <c r="AC217" s="95"/>
      <c r="AD217" s="95"/>
      <c r="AE217" s="95"/>
      <c r="AR217" s="183" t="s">
        <v>171</v>
      </c>
      <c r="AT217" s="183" t="s">
        <v>166</v>
      </c>
      <c r="AU217" s="183" t="s">
        <v>87</v>
      </c>
      <c r="AY217" s="87" t="s">
        <v>164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87" t="s">
        <v>85</v>
      </c>
      <c r="BK217" s="184">
        <f>ROUND(I217*H217,2)</f>
        <v>0</v>
      </c>
      <c r="BL217" s="87" t="s">
        <v>171</v>
      </c>
      <c r="BM217" s="183" t="s">
        <v>642</v>
      </c>
    </row>
    <row r="218" spans="1:65" s="191" customFormat="1" x14ac:dyDescent="0.2">
      <c r="B218" s="192"/>
      <c r="D218" s="185" t="s">
        <v>175</v>
      </c>
      <c r="E218" s="193" t="s">
        <v>1</v>
      </c>
      <c r="F218" s="194" t="s">
        <v>579</v>
      </c>
      <c r="H218" s="193" t="s">
        <v>1</v>
      </c>
      <c r="I218" s="228"/>
      <c r="L218" s="192"/>
      <c r="M218" s="195"/>
      <c r="N218" s="196"/>
      <c r="O218" s="196"/>
      <c r="P218" s="196"/>
      <c r="Q218" s="196"/>
      <c r="R218" s="196"/>
      <c r="S218" s="196"/>
      <c r="T218" s="197"/>
      <c r="AT218" s="193" t="s">
        <v>175</v>
      </c>
      <c r="AU218" s="193" t="s">
        <v>87</v>
      </c>
      <c r="AV218" s="191" t="s">
        <v>85</v>
      </c>
      <c r="AW218" s="191" t="s">
        <v>33</v>
      </c>
      <c r="AX218" s="191" t="s">
        <v>78</v>
      </c>
      <c r="AY218" s="193" t="s">
        <v>164</v>
      </c>
    </row>
    <row r="219" spans="1:65" s="198" customFormat="1" x14ac:dyDescent="0.2">
      <c r="B219" s="199"/>
      <c r="D219" s="185" t="s">
        <v>175</v>
      </c>
      <c r="E219" s="200" t="s">
        <v>1</v>
      </c>
      <c r="F219" s="201" t="s">
        <v>643</v>
      </c>
      <c r="H219" s="202">
        <v>18.521000000000001</v>
      </c>
      <c r="I219" s="229"/>
      <c r="L219" s="199"/>
      <c r="M219" s="203"/>
      <c r="N219" s="204"/>
      <c r="O219" s="204"/>
      <c r="P219" s="204"/>
      <c r="Q219" s="204"/>
      <c r="R219" s="204"/>
      <c r="S219" s="204"/>
      <c r="T219" s="205"/>
      <c r="AT219" s="200" t="s">
        <v>175</v>
      </c>
      <c r="AU219" s="200" t="s">
        <v>87</v>
      </c>
      <c r="AV219" s="198" t="s">
        <v>87</v>
      </c>
      <c r="AW219" s="198" t="s">
        <v>33</v>
      </c>
      <c r="AX219" s="198" t="s">
        <v>85</v>
      </c>
      <c r="AY219" s="200" t="s">
        <v>164</v>
      </c>
    </row>
    <row r="220" spans="1:65" s="97" customFormat="1" ht="21.75" customHeight="1" x14ac:dyDescent="0.2">
      <c r="A220" s="95"/>
      <c r="B220" s="94"/>
      <c r="C220" s="173" t="s">
        <v>321</v>
      </c>
      <c r="D220" s="173" t="s">
        <v>166</v>
      </c>
      <c r="E220" s="174" t="s">
        <v>322</v>
      </c>
      <c r="F220" s="175" t="s">
        <v>323</v>
      </c>
      <c r="G220" s="176" t="s">
        <v>187</v>
      </c>
      <c r="H220" s="177">
        <v>127.73</v>
      </c>
      <c r="I220" s="73"/>
      <c r="J220" s="178">
        <f>ROUND(I220*H220,2)</f>
        <v>0</v>
      </c>
      <c r="K220" s="175" t="s">
        <v>170</v>
      </c>
      <c r="L220" s="94"/>
      <c r="M220" s="179" t="s">
        <v>1</v>
      </c>
      <c r="N220" s="180" t="s">
        <v>43</v>
      </c>
      <c r="O220" s="181">
        <v>0.06</v>
      </c>
      <c r="P220" s="181">
        <f>O220*H220</f>
        <v>7.6638000000000002</v>
      </c>
      <c r="Q220" s="181">
        <v>7.2999999999999996E-4</v>
      </c>
      <c r="R220" s="181">
        <f>Q220*H220</f>
        <v>9.3242900000000004E-2</v>
      </c>
      <c r="S220" s="181">
        <v>0</v>
      </c>
      <c r="T220" s="182">
        <f>S220*H220</f>
        <v>0</v>
      </c>
      <c r="U220" s="95"/>
      <c r="V220" s="95"/>
      <c r="W220" s="95"/>
      <c r="X220" s="95"/>
      <c r="Y220" s="95"/>
      <c r="Z220" s="95"/>
      <c r="AA220" s="95"/>
      <c r="AB220" s="95"/>
      <c r="AC220" s="95"/>
      <c r="AD220" s="95"/>
      <c r="AE220" s="95"/>
      <c r="AR220" s="183" t="s">
        <v>171</v>
      </c>
      <c r="AT220" s="183" t="s">
        <v>166</v>
      </c>
      <c r="AU220" s="183" t="s">
        <v>87</v>
      </c>
      <c r="AY220" s="87" t="s">
        <v>164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87" t="s">
        <v>85</v>
      </c>
      <c r="BK220" s="184">
        <f>ROUND(I220*H220,2)</f>
        <v>0</v>
      </c>
      <c r="BL220" s="87" t="s">
        <v>171</v>
      </c>
      <c r="BM220" s="183" t="s">
        <v>644</v>
      </c>
    </row>
    <row r="221" spans="1:65" s="198" customFormat="1" x14ac:dyDescent="0.2">
      <c r="B221" s="199"/>
      <c r="D221" s="185" t="s">
        <v>175</v>
      </c>
      <c r="E221" s="200" t="s">
        <v>1</v>
      </c>
      <c r="F221" s="201" t="s">
        <v>645</v>
      </c>
      <c r="H221" s="202">
        <v>127.73</v>
      </c>
      <c r="I221" s="229"/>
      <c r="L221" s="199"/>
      <c r="M221" s="203"/>
      <c r="N221" s="204"/>
      <c r="O221" s="204"/>
      <c r="P221" s="204"/>
      <c r="Q221" s="204"/>
      <c r="R221" s="204"/>
      <c r="S221" s="204"/>
      <c r="T221" s="205"/>
      <c r="AT221" s="200" t="s">
        <v>175</v>
      </c>
      <c r="AU221" s="200" t="s">
        <v>87</v>
      </c>
      <c r="AV221" s="198" t="s">
        <v>87</v>
      </c>
      <c r="AW221" s="198" t="s">
        <v>33</v>
      </c>
      <c r="AX221" s="198" t="s">
        <v>85</v>
      </c>
      <c r="AY221" s="200" t="s">
        <v>164</v>
      </c>
    </row>
    <row r="222" spans="1:65" s="160" customFormat="1" ht="22.9" customHeight="1" x14ac:dyDescent="0.2">
      <c r="B222" s="161"/>
      <c r="D222" s="162" t="s">
        <v>77</v>
      </c>
      <c r="E222" s="171" t="s">
        <v>171</v>
      </c>
      <c r="F222" s="171" t="s">
        <v>339</v>
      </c>
      <c r="I222" s="231"/>
      <c r="J222" s="172">
        <f>BK222</f>
        <v>0</v>
      </c>
      <c r="L222" s="161"/>
      <c r="M222" s="165"/>
      <c r="N222" s="166"/>
      <c r="O222" s="166"/>
      <c r="P222" s="167">
        <f>SUM(P223:P234)</f>
        <v>37.09096799999999</v>
      </c>
      <c r="Q222" s="166"/>
      <c r="R222" s="167">
        <f>SUM(R223:R234)</f>
        <v>0.12240000000000001</v>
      </c>
      <c r="S222" s="166"/>
      <c r="T222" s="168">
        <f>SUM(T223:T234)</f>
        <v>0</v>
      </c>
      <c r="AR222" s="162" t="s">
        <v>85</v>
      </c>
      <c r="AT222" s="169" t="s">
        <v>77</v>
      </c>
      <c r="AU222" s="169" t="s">
        <v>85</v>
      </c>
      <c r="AY222" s="162" t="s">
        <v>164</v>
      </c>
      <c r="BK222" s="170">
        <f>SUM(BK223:BK234)</f>
        <v>0</v>
      </c>
    </row>
    <row r="223" spans="1:65" s="97" customFormat="1" ht="21.75" customHeight="1" x14ac:dyDescent="0.2">
      <c r="A223" s="95"/>
      <c r="B223" s="94"/>
      <c r="C223" s="173" t="s">
        <v>327</v>
      </c>
      <c r="D223" s="173" t="s">
        <v>166</v>
      </c>
      <c r="E223" s="174" t="s">
        <v>341</v>
      </c>
      <c r="F223" s="175" t="s">
        <v>342</v>
      </c>
      <c r="G223" s="176" t="s">
        <v>215</v>
      </c>
      <c r="H223" s="177">
        <v>21.08</v>
      </c>
      <c r="I223" s="73"/>
      <c r="J223" s="178">
        <f>ROUND(I223*H223,2)</f>
        <v>0</v>
      </c>
      <c r="K223" s="175" t="s">
        <v>170</v>
      </c>
      <c r="L223" s="94"/>
      <c r="M223" s="179" t="s">
        <v>1</v>
      </c>
      <c r="N223" s="180" t="s">
        <v>43</v>
      </c>
      <c r="O223" s="181">
        <v>1.6950000000000001</v>
      </c>
      <c r="P223" s="181">
        <f>O223*H223</f>
        <v>35.730599999999995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95"/>
      <c r="V223" s="95"/>
      <c r="W223" s="95"/>
      <c r="X223" s="95"/>
      <c r="Y223" s="95"/>
      <c r="Z223" s="95"/>
      <c r="AA223" s="95"/>
      <c r="AB223" s="95"/>
      <c r="AC223" s="95"/>
      <c r="AD223" s="95"/>
      <c r="AE223" s="95"/>
      <c r="AR223" s="183" t="s">
        <v>171</v>
      </c>
      <c r="AT223" s="183" t="s">
        <v>166</v>
      </c>
      <c r="AU223" s="183" t="s">
        <v>87</v>
      </c>
      <c r="AY223" s="87" t="s">
        <v>164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87" t="s">
        <v>85</v>
      </c>
      <c r="BK223" s="184">
        <f>ROUND(I223*H223,2)</f>
        <v>0</v>
      </c>
      <c r="BL223" s="87" t="s">
        <v>171</v>
      </c>
      <c r="BM223" s="183" t="s">
        <v>646</v>
      </c>
    </row>
    <row r="224" spans="1:65" s="191" customFormat="1" x14ac:dyDescent="0.2">
      <c r="B224" s="192"/>
      <c r="D224" s="185" t="s">
        <v>175</v>
      </c>
      <c r="E224" s="193" t="s">
        <v>1</v>
      </c>
      <c r="F224" s="194" t="s">
        <v>176</v>
      </c>
      <c r="H224" s="193" t="s">
        <v>1</v>
      </c>
      <c r="I224" s="228"/>
      <c r="L224" s="192"/>
      <c r="M224" s="195"/>
      <c r="N224" s="196"/>
      <c r="O224" s="196"/>
      <c r="P224" s="196"/>
      <c r="Q224" s="196"/>
      <c r="R224" s="196"/>
      <c r="S224" s="196"/>
      <c r="T224" s="197"/>
      <c r="AT224" s="193" t="s">
        <v>175</v>
      </c>
      <c r="AU224" s="193" t="s">
        <v>87</v>
      </c>
      <c r="AV224" s="191" t="s">
        <v>85</v>
      </c>
      <c r="AW224" s="191" t="s">
        <v>33</v>
      </c>
      <c r="AX224" s="191" t="s">
        <v>78</v>
      </c>
      <c r="AY224" s="193" t="s">
        <v>164</v>
      </c>
    </row>
    <row r="225" spans="1:65" s="191" customFormat="1" x14ac:dyDescent="0.2">
      <c r="B225" s="192"/>
      <c r="D225" s="185" t="s">
        <v>175</v>
      </c>
      <c r="E225" s="193" t="s">
        <v>1</v>
      </c>
      <c r="F225" s="194" t="s">
        <v>177</v>
      </c>
      <c r="H225" s="193" t="s">
        <v>1</v>
      </c>
      <c r="I225" s="228"/>
      <c r="L225" s="192"/>
      <c r="M225" s="195"/>
      <c r="N225" s="196"/>
      <c r="O225" s="196"/>
      <c r="P225" s="196"/>
      <c r="Q225" s="196"/>
      <c r="R225" s="196"/>
      <c r="S225" s="196"/>
      <c r="T225" s="197"/>
      <c r="AT225" s="193" t="s">
        <v>175</v>
      </c>
      <c r="AU225" s="193" t="s">
        <v>87</v>
      </c>
      <c r="AV225" s="191" t="s">
        <v>85</v>
      </c>
      <c r="AW225" s="191" t="s">
        <v>33</v>
      </c>
      <c r="AX225" s="191" t="s">
        <v>78</v>
      </c>
      <c r="AY225" s="193" t="s">
        <v>164</v>
      </c>
    </row>
    <row r="226" spans="1:65" s="198" customFormat="1" x14ac:dyDescent="0.2">
      <c r="B226" s="199"/>
      <c r="D226" s="185" t="s">
        <v>175</v>
      </c>
      <c r="E226" s="200" t="s">
        <v>1</v>
      </c>
      <c r="F226" s="201" t="s">
        <v>647</v>
      </c>
      <c r="H226" s="202">
        <v>21.08</v>
      </c>
      <c r="I226" s="229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175</v>
      </c>
      <c r="AU226" s="200" t="s">
        <v>87</v>
      </c>
      <c r="AV226" s="198" t="s">
        <v>87</v>
      </c>
      <c r="AW226" s="198" t="s">
        <v>33</v>
      </c>
      <c r="AX226" s="198" t="s">
        <v>85</v>
      </c>
      <c r="AY226" s="200" t="s">
        <v>164</v>
      </c>
    </row>
    <row r="227" spans="1:65" s="97" customFormat="1" ht="21.75" customHeight="1" x14ac:dyDescent="0.2">
      <c r="A227" s="95"/>
      <c r="B227" s="94"/>
      <c r="C227" s="173" t="s">
        <v>335</v>
      </c>
      <c r="D227" s="173" t="s">
        <v>166</v>
      </c>
      <c r="E227" s="174" t="s">
        <v>648</v>
      </c>
      <c r="F227" s="175" t="s">
        <v>649</v>
      </c>
      <c r="G227" s="176" t="s">
        <v>349</v>
      </c>
      <c r="H227" s="177">
        <v>16</v>
      </c>
      <c r="I227" s="73"/>
      <c r="J227" s="178">
        <f>ROUND(I227*H227,2)</f>
        <v>0</v>
      </c>
      <c r="K227" s="175" t="s">
        <v>170</v>
      </c>
      <c r="L227" s="94"/>
      <c r="M227" s="179" t="s">
        <v>1</v>
      </c>
      <c r="N227" s="180" t="s">
        <v>43</v>
      </c>
      <c r="O227" s="181">
        <v>7.3999999999999996E-2</v>
      </c>
      <c r="P227" s="181">
        <f>O227*H227</f>
        <v>1.1839999999999999</v>
      </c>
      <c r="Q227" s="181">
        <v>1.65E-3</v>
      </c>
      <c r="R227" s="181">
        <f>Q227*H227</f>
        <v>2.64E-2</v>
      </c>
      <c r="S227" s="181">
        <v>0</v>
      </c>
      <c r="T227" s="182">
        <f>S227*H227</f>
        <v>0</v>
      </c>
      <c r="U227" s="95"/>
      <c r="V227" s="95"/>
      <c r="W227" s="95"/>
      <c r="X227" s="95"/>
      <c r="Y227" s="95"/>
      <c r="Z227" s="95"/>
      <c r="AA227" s="95"/>
      <c r="AB227" s="95"/>
      <c r="AC227" s="95"/>
      <c r="AD227" s="95"/>
      <c r="AE227" s="95"/>
      <c r="AR227" s="183" t="s">
        <v>171</v>
      </c>
      <c r="AT227" s="183" t="s">
        <v>166</v>
      </c>
      <c r="AU227" s="183" t="s">
        <v>87</v>
      </c>
      <c r="AY227" s="87" t="s">
        <v>164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87" t="s">
        <v>85</v>
      </c>
      <c r="BK227" s="184">
        <f>ROUND(I227*H227,2)</f>
        <v>0</v>
      </c>
      <c r="BL227" s="87" t="s">
        <v>171</v>
      </c>
      <c r="BM227" s="183" t="s">
        <v>650</v>
      </c>
    </row>
    <row r="228" spans="1:65" s="198" customFormat="1" x14ac:dyDescent="0.2">
      <c r="B228" s="199"/>
      <c r="D228" s="185" t="s">
        <v>175</v>
      </c>
      <c r="E228" s="200" t="s">
        <v>1</v>
      </c>
      <c r="F228" s="201" t="s">
        <v>263</v>
      </c>
      <c r="H228" s="202">
        <v>16</v>
      </c>
      <c r="I228" s="229"/>
      <c r="L228" s="199"/>
      <c r="M228" s="203"/>
      <c r="N228" s="204"/>
      <c r="O228" s="204"/>
      <c r="P228" s="204"/>
      <c r="Q228" s="204"/>
      <c r="R228" s="204"/>
      <c r="S228" s="204"/>
      <c r="T228" s="205"/>
      <c r="AT228" s="200" t="s">
        <v>175</v>
      </c>
      <c r="AU228" s="200" t="s">
        <v>87</v>
      </c>
      <c r="AV228" s="198" t="s">
        <v>87</v>
      </c>
      <c r="AW228" s="198" t="s">
        <v>33</v>
      </c>
      <c r="AX228" s="198" t="s">
        <v>85</v>
      </c>
      <c r="AY228" s="200" t="s">
        <v>164</v>
      </c>
    </row>
    <row r="229" spans="1:65" s="97" customFormat="1" ht="16.5" customHeight="1" x14ac:dyDescent="0.2">
      <c r="A229" s="95"/>
      <c r="B229" s="94"/>
      <c r="C229" s="214" t="s">
        <v>340</v>
      </c>
      <c r="D229" s="214" t="s">
        <v>278</v>
      </c>
      <c r="E229" s="215" t="s">
        <v>651</v>
      </c>
      <c r="F229" s="216" t="s">
        <v>652</v>
      </c>
      <c r="G229" s="217" t="s">
        <v>349</v>
      </c>
      <c r="H229" s="218">
        <v>16</v>
      </c>
      <c r="I229" s="74"/>
      <c r="J229" s="219">
        <f>ROUND(I229*H229,2)</f>
        <v>0</v>
      </c>
      <c r="K229" s="216" t="s">
        <v>1</v>
      </c>
      <c r="L229" s="220"/>
      <c r="M229" s="221" t="s">
        <v>1</v>
      </c>
      <c r="N229" s="222" t="s">
        <v>43</v>
      </c>
      <c r="O229" s="181">
        <v>0</v>
      </c>
      <c r="P229" s="181">
        <f>O229*H229</f>
        <v>0</v>
      </c>
      <c r="Q229" s="181">
        <v>6.0000000000000001E-3</v>
      </c>
      <c r="R229" s="181">
        <f>Q229*H229</f>
        <v>9.6000000000000002E-2</v>
      </c>
      <c r="S229" s="181">
        <v>0</v>
      </c>
      <c r="T229" s="182">
        <f>S229*H229</f>
        <v>0</v>
      </c>
      <c r="U229" s="95"/>
      <c r="V229" s="95"/>
      <c r="W229" s="95"/>
      <c r="X229" s="95"/>
      <c r="Y229" s="95"/>
      <c r="Z229" s="95"/>
      <c r="AA229" s="95"/>
      <c r="AB229" s="95"/>
      <c r="AC229" s="95"/>
      <c r="AD229" s="95"/>
      <c r="AE229" s="95"/>
      <c r="AR229" s="183" t="s">
        <v>212</v>
      </c>
      <c r="AT229" s="183" t="s">
        <v>278</v>
      </c>
      <c r="AU229" s="183" t="s">
        <v>87</v>
      </c>
      <c r="AY229" s="87" t="s">
        <v>164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87" t="s">
        <v>85</v>
      </c>
      <c r="BK229" s="184">
        <f>ROUND(I229*H229,2)</f>
        <v>0</v>
      </c>
      <c r="BL229" s="87" t="s">
        <v>171</v>
      </c>
      <c r="BM229" s="183" t="s">
        <v>653</v>
      </c>
    </row>
    <row r="230" spans="1:65" s="97" customFormat="1" ht="21.75" customHeight="1" x14ac:dyDescent="0.2">
      <c r="A230" s="95"/>
      <c r="B230" s="94"/>
      <c r="C230" s="173" t="s">
        <v>346</v>
      </c>
      <c r="D230" s="173" t="s">
        <v>166</v>
      </c>
      <c r="E230" s="174" t="s">
        <v>654</v>
      </c>
      <c r="F230" s="175" t="s">
        <v>655</v>
      </c>
      <c r="G230" s="176" t="s">
        <v>215</v>
      </c>
      <c r="H230" s="177">
        <v>0.14599999999999999</v>
      </c>
      <c r="I230" s="73"/>
      <c r="J230" s="178">
        <f>ROUND(I230*H230,2)</f>
        <v>0</v>
      </c>
      <c r="K230" s="175" t="s">
        <v>170</v>
      </c>
      <c r="L230" s="94"/>
      <c r="M230" s="179" t="s">
        <v>1</v>
      </c>
      <c r="N230" s="180" t="s">
        <v>43</v>
      </c>
      <c r="O230" s="181">
        <v>1.208</v>
      </c>
      <c r="P230" s="181">
        <f>O230*H230</f>
        <v>0.176368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95"/>
      <c r="V230" s="95"/>
      <c r="W230" s="95"/>
      <c r="X230" s="95"/>
      <c r="Y230" s="95"/>
      <c r="Z230" s="95"/>
      <c r="AA230" s="95"/>
      <c r="AB230" s="95"/>
      <c r="AC230" s="95"/>
      <c r="AD230" s="95"/>
      <c r="AE230" s="95"/>
      <c r="AR230" s="183" t="s">
        <v>171</v>
      </c>
      <c r="AT230" s="183" t="s">
        <v>166</v>
      </c>
      <c r="AU230" s="183" t="s">
        <v>87</v>
      </c>
      <c r="AY230" s="87" t="s">
        <v>164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87" t="s">
        <v>85</v>
      </c>
      <c r="BK230" s="184">
        <f>ROUND(I230*H230,2)</f>
        <v>0</v>
      </c>
      <c r="BL230" s="87" t="s">
        <v>171</v>
      </c>
      <c r="BM230" s="183" t="s">
        <v>656</v>
      </c>
    </row>
    <row r="231" spans="1:65" s="191" customFormat="1" x14ac:dyDescent="0.2">
      <c r="B231" s="192"/>
      <c r="D231" s="185" t="s">
        <v>175</v>
      </c>
      <c r="E231" s="193" t="s">
        <v>1</v>
      </c>
      <c r="F231" s="194" t="s">
        <v>657</v>
      </c>
      <c r="H231" s="193" t="s">
        <v>1</v>
      </c>
      <c r="I231" s="228"/>
      <c r="L231" s="192"/>
      <c r="M231" s="195"/>
      <c r="N231" s="196"/>
      <c r="O231" s="196"/>
      <c r="P231" s="196"/>
      <c r="Q231" s="196"/>
      <c r="R231" s="196"/>
      <c r="S231" s="196"/>
      <c r="T231" s="197"/>
      <c r="AT231" s="193" t="s">
        <v>175</v>
      </c>
      <c r="AU231" s="193" t="s">
        <v>87</v>
      </c>
      <c r="AV231" s="191" t="s">
        <v>85</v>
      </c>
      <c r="AW231" s="191" t="s">
        <v>33</v>
      </c>
      <c r="AX231" s="191" t="s">
        <v>78</v>
      </c>
      <c r="AY231" s="193" t="s">
        <v>164</v>
      </c>
    </row>
    <row r="232" spans="1:65" s="198" customFormat="1" x14ac:dyDescent="0.2">
      <c r="B232" s="199"/>
      <c r="D232" s="185" t="s">
        <v>175</v>
      </c>
      <c r="E232" s="200" t="s">
        <v>1</v>
      </c>
      <c r="F232" s="201" t="s">
        <v>658</v>
      </c>
      <c r="H232" s="202">
        <v>0.08</v>
      </c>
      <c r="I232" s="229"/>
      <c r="L232" s="199"/>
      <c r="M232" s="203"/>
      <c r="N232" s="204"/>
      <c r="O232" s="204"/>
      <c r="P232" s="204"/>
      <c r="Q232" s="204"/>
      <c r="R232" s="204"/>
      <c r="S232" s="204"/>
      <c r="T232" s="205"/>
      <c r="AT232" s="200" t="s">
        <v>175</v>
      </c>
      <c r="AU232" s="200" t="s">
        <v>87</v>
      </c>
      <c r="AV232" s="198" t="s">
        <v>87</v>
      </c>
      <c r="AW232" s="198" t="s">
        <v>33</v>
      </c>
      <c r="AX232" s="198" t="s">
        <v>78</v>
      </c>
      <c r="AY232" s="200" t="s">
        <v>164</v>
      </c>
    </row>
    <row r="233" spans="1:65" s="198" customFormat="1" x14ac:dyDescent="0.2">
      <c r="B233" s="199"/>
      <c r="D233" s="185" t="s">
        <v>175</v>
      </c>
      <c r="E233" s="200" t="s">
        <v>1</v>
      </c>
      <c r="F233" s="201" t="s">
        <v>659</v>
      </c>
      <c r="H233" s="202">
        <v>6.6000000000000003E-2</v>
      </c>
      <c r="I233" s="229"/>
      <c r="L233" s="199"/>
      <c r="M233" s="203"/>
      <c r="N233" s="204"/>
      <c r="O233" s="204"/>
      <c r="P233" s="204"/>
      <c r="Q233" s="204"/>
      <c r="R233" s="204"/>
      <c r="S233" s="204"/>
      <c r="T233" s="205"/>
      <c r="AT233" s="200" t="s">
        <v>175</v>
      </c>
      <c r="AU233" s="200" t="s">
        <v>87</v>
      </c>
      <c r="AV233" s="198" t="s">
        <v>87</v>
      </c>
      <c r="AW233" s="198" t="s">
        <v>33</v>
      </c>
      <c r="AX233" s="198" t="s">
        <v>78</v>
      </c>
      <c r="AY233" s="200" t="s">
        <v>164</v>
      </c>
    </row>
    <row r="234" spans="1:65" s="206" customFormat="1" x14ac:dyDescent="0.2">
      <c r="B234" s="207"/>
      <c r="D234" s="185" t="s">
        <v>175</v>
      </c>
      <c r="E234" s="208" t="s">
        <v>1</v>
      </c>
      <c r="F234" s="209" t="s">
        <v>233</v>
      </c>
      <c r="H234" s="210">
        <v>0.14599999999999999</v>
      </c>
      <c r="I234" s="230"/>
      <c r="L234" s="207"/>
      <c r="M234" s="211"/>
      <c r="N234" s="212"/>
      <c r="O234" s="212"/>
      <c r="P234" s="212"/>
      <c r="Q234" s="212"/>
      <c r="R234" s="212"/>
      <c r="S234" s="212"/>
      <c r="T234" s="213"/>
      <c r="AT234" s="208" t="s">
        <v>175</v>
      </c>
      <c r="AU234" s="208" t="s">
        <v>87</v>
      </c>
      <c r="AV234" s="206" t="s">
        <v>171</v>
      </c>
      <c r="AW234" s="206" t="s">
        <v>33</v>
      </c>
      <c r="AX234" s="206" t="s">
        <v>85</v>
      </c>
      <c r="AY234" s="208" t="s">
        <v>164</v>
      </c>
    </row>
    <row r="235" spans="1:65" s="160" customFormat="1" ht="22.9" customHeight="1" x14ac:dyDescent="0.2">
      <c r="B235" s="161"/>
      <c r="D235" s="162" t="s">
        <v>77</v>
      </c>
      <c r="E235" s="171" t="s">
        <v>196</v>
      </c>
      <c r="F235" s="171" t="s">
        <v>378</v>
      </c>
      <c r="I235" s="231"/>
      <c r="J235" s="172">
        <f>BK235</f>
        <v>0</v>
      </c>
      <c r="L235" s="161"/>
      <c r="M235" s="165"/>
      <c r="N235" s="166"/>
      <c r="O235" s="166"/>
      <c r="P235" s="167">
        <f>SUM(P236:P246)</f>
        <v>12.394193999999999</v>
      </c>
      <c r="Q235" s="166"/>
      <c r="R235" s="167">
        <f>SUM(R236:R246)</f>
        <v>0</v>
      </c>
      <c r="S235" s="166"/>
      <c r="T235" s="168">
        <f>SUM(T236:T246)</f>
        <v>0</v>
      </c>
      <c r="AR235" s="162" t="s">
        <v>85</v>
      </c>
      <c r="AT235" s="169" t="s">
        <v>77</v>
      </c>
      <c r="AU235" s="169" t="s">
        <v>85</v>
      </c>
      <c r="AY235" s="162" t="s">
        <v>164</v>
      </c>
      <c r="BK235" s="170">
        <f>SUM(BK236:BK246)</f>
        <v>0</v>
      </c>
    </row>
    <row r="236" spans="1:65" s="97" customFormat="1" ht="21.75" customHeight="1" x14ac:dyDescent="0.2">
      <c r="A236" s="95"/>
      <c r="B236" s="94"/>
      <c r="C236" s="173" t="s">
        <v>353</v>
      </c>
      <c r="D236" s="173" t="s">
        <v>166</v>
      </c>
      <c r="E236" s="174" t="s">
        <v>380</v>
      </c>
      <c r="F236" s="175" t="s">
        <v>381</v>
      </c>
      <c r="G236" s="176" t="s">
        <v>169</v>
      </c>
      <c r="H236" s="177">
        <v>139.40299999999999</v>
      </c>
      <c r="I236" s="73"/>
      <c r="J236" s="178">
        <f>ROUND(I236*H236,2)</f>
        <v>0</v>
      </c>
      <c r="K236" s="175" t="s">
        <v>170</v>
      </c>
      <c r="L236" s="94"/>
      <c r="M236" s="179" t="s">
        <v>1</v>
      </c>
      <c r="N236" s="180" t="s">
        <v>43</v>
      </c>
      <c r="O236" s="181">
        <v>2.3E-2</v>
      </c>
      <c r="P236" s="181">
        <f>O236*H236</f>
        <v>3.2062689999999998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95"/>
      <c r="V236" s="95"/>
      <c r="W236" s="95"/>
      <c r="X236" s="95"/>
      <c r="Y236" s="95"/>
      <c r="Z236" s="95"/>
      <c r="AA236" s="95"/>
      <c r="AB236" s="95"/>
      <c r="AC236" s="95"/>
      <c r="AD236" s="95"/>
      <c r="AE236" s="95"/>
      <c r="AR236" s="183" t="s">
        <v>171</v>
      </c>
      <c r="AT236" s="183" t="s">
        <v>166</v>
      </c>
      <c r="AU236" s="183" t="s">
        <v>87</v>
      </c>
      <c r="AY236" s="87" t="s">
        <v>164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87" t="s">
        <v>85</v>
      </c>
      <c r="BK236" s="184">
        <f>ROUND(I236*H236,2)</f>
        <v>0</v>
      </c>
      <c r="BL236" s="87" t="s">
        <v>171</v>
      </c>
      <c r="BM236" s="183" t="s">
        <v>660</v>
      </c>
    </row>
    <row r="237" spans="1:65" s="191" customFormat="1" x14ac:dyDescent="0.2">
      <c r="B237" s="192"/>
      <c r="D237" s="185" t="s">
        <v>175</v>
      </c>
      <c r="E237" s="193" t="s">
        <v>1</v>
      </c>
      <c r="F237" s="194" t="s">
        <v>383</v>
      </c>
      <c r="H237" s="193" t="s">
        <v>1</v>
      </c>
      <c r="I237" s="228"/>
      <c r="L237" s="192"/>
      <c r="M237" s="195"/>
      <c r="N237" s="196"/>
      <c r="O237" s="196"/>
      <c r="P237" s="196"/>
      <c r="Q237" s="196"/>
      <c r="R237" s="196"/>
      <c r="S237" s="196"/>
      <c r="T237" s="197"/>
      <c r="AT237" s="193" t="s">
        <v>175</v>
      </c>
      <c r="AU237" s="193" t="s">
        <v>87</v>
      </c>
      <c r="AV237" s="191" t="s">
        <v>85</v>
      </c>
      <c r="AW237" s="191" t="s">
        <v>33</v>
      </c>
      <c r="AX237" s="191" t="s">
        <v>78</v>
      </c>
      <c r="AY237" s="193" t="s">
        <v>164</v>
      </c>
    </row>
    <row r="238" spans="1:65" s="198" customFormat="1" x14ac:dyDescent="0.2">
      <c r="B238" s="199"/>
      <c r="D238" s="185" t="s">
        <v>175</v>
      </c>
      <c r="E238" s="200" t="s">
        <v>1</v>
      </c>
      <c r="F238" s="201" t="s">
        <v>661</v>
      </c>
      <c r="H238" s="202">
        <v>139.40299999999999</v>
      </c>
      <c r="I238" s="229"/>
      <c r="L238" s="199"/>
      <c r="M238" s="203"/>
      <c r="N238" s="204"/>
      <c r="O238" s="204"/>
      <c r="P238" s="204"/>
      <c r="Q238" s="204"/>
      <c r="R238" s="204"/>
      <c r="S238" s="204"/>
      <c r="T238" s="205"/>
      <c r="AT238" s="200" t="s">
        <v>175</v>
      </c>
      <c r="AU238" s="200" t="s">
        <v>87</v>
      </c>
      <c r="AV238" s="198" t="s">
        <v>87</v>
      </c>
      <c r="AW238" s="198" t="s">
        <v>33</v>
      </c>
      <c r="AX238" s="198" t="s">
        <v>85</v>
      </c>
      <c r="AY238" s="200" t="s">
        <v>164</v>
      </c>
    </row>
    <row r="239" spans="1:65" s="97" customFormat="1" ht="21.75" customHeight="1" x14ac:dyDescent="0.2">
      <c r="A239" s="95"/>
      <c r="B239" s="94"/>
      <c r="C239" s="173" t="s">
        <v>357</v>
      </c>
      <c r="D239" s="173" t="s">
        <v>166</v>
      </c>
      <c r="E239" s="174" t="s">
        <v>386</v>
      </c>
      <c r="F239" s="175" t="s">
        <v>387</v>
      </c>
      <c r="G239" s="176" t="s">
        <v>169</v>
      </c>
      <c r="H239" s="177">
        <v>139.40299999999999</v>
      </c>
      <c r="I239" s="73"/>
      <c r="J239" s="178">
        <f>ROUND(I239*H239,2)</f>
        <v>0</v>
      </c>
      <c r="K239" s="175" t="s">
        <v>170</v>
      </c>
      <c r="L239" s="94"/>
      <c r="M239" s="179" t="s">
        <v>1</v>
      </c>
      <c r="N239" s="180" t="s">
        <v>43</v>
      </c>
      <c r="O239" s="181">
        <v>3.1E-2</v>
      </c>
      <c r="P239" s="181">
        <f>O239*H239</f>
        <v>4.3214929999999994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95"/>
      <c r="V239" s="95"/>
      <c r="W239" s="95"/>
      <c r="X239" s="95"/>
      <c r="Y239" s="95"/>
      <c r="Z239" s="95"/>
      <c r="AA239" s="95"/>
      <c r="AB239" s="95"/>
      <c r="AC239" s="95"/>
      <c r="AD239" s="95"/>
      <c r="AE239" s="95"/>
      <c r="AR239" s="183" t="s">
        <v>171</v>
      </c>
      <c r="AT239" s="183" t="s">
        <v>166</v>
      </c>
      <c r="AU239" s="183" t="s">
        <v>87</v>
      </c>
      <c r="AY239" s="87" t="s">
        <v>164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87" t="s">
        <v>85</v>
      </c>
      <c r="BK239" s="184">
        <f>ROUND(I239*H239,2)</f>
        <v>0</v>
      </c>
      <c r="BL239" s="87" t="s">
        <v>171</v>
      </c>
      <c r="BM239" s="183" t="s">
        <v>662</v>
      </c>
    </row>
    <row r="240" spans="1:65" s="191" customFormat="1" x14ac:dyDescent="0.2">
      <c r="B240" s="192"/>
      <c r="D240" s="185" t="s">
        <v>175</v>
      </c>
      <c r="E240" s="193" t="s">
        <v>1</v>
      </c>
      <c r="F240" s="194" t="s">
        <v>389</v>
      </c>
      <c r="H240" s="193" t="s">
        <v>1</v>
      </c>
      <c r="I240" s="228"/>
      <c r="L240" s="192"/>
      <c r="M240" s="195"/>
      <c r="N240" s="196"/>
      <c r="O240" s="196"/>
      <c r="P240" s="196"/>
      <c r="Q240" s="196"/>
      <c r="R240" s="196"/>
      <c r="S240" s="196"/>
      <c r="T240" s="197"/>
      <c r="AT240" s="193" t="s">
        <v>175</v>
      </c>
      <c r="AU240" s="193" t="s">
        <v>87</v>
      </c>
      <c r="AV240" s="191" t="s">
        <v>85</v>
      </c>
      <c r="AW240" s="191" t="s">
        <v>33</v>
      </c>
      <c r="AX240" s="191" t="s">
        <v>78</v>
      </c>
      <c r="AY240" s="193" t="s">
        <v>164</v>
      </c>
    </row>
    <row r="241" spans="1:65" s="191" customFormat="1" x14ac:dyDescent="0.2">
      <c r="B241" s="192"/>
      <c r="D241" s="185" t="s">
        <v>175</v>
      </c>
      <c r="E241" s="193" t="s">
        <v>1</v>
      </c>
      <c r="F241" s="194" t="s">
        <v>390</v>
      </c>
      <c r="H241" s="193" t="s">
        <v>1</v>
      </c>
      <c r="I241" s="228"/>
      <c r="L241" s="192"/>
      <c r="M241" s="195"/>
      <c r="N241" s="196"/>
      <c r="O241" s="196"/>
      <c r="P241" s="196"/>
      <c r="Q241" s="196"/>
      <c r="R241" s="196"/>
      <c r="S241" s="196"/>
      <c r="T241" s="197"/>
      <c r="AT241" s="193" t="s">
        <v>175</v>
      </c>
      <c r="AU241" s="193" t="s">
        <v>87</v>
      </c>
      <c r="AV241" s="191" t="s">
        <v>85</v>
      </c>
      <c r="AW241" s="191" t="s">
        <v>33</v>
      </c>
      <c r="AX241" s="191" t="s">
        <v>78</v>
      </c>
      <c r="AY241" s="193" t="s">
        <v>164</v>
      </c>
    </row>
    <row r="242" spans="1:65" s="198" customFormat="1" x14ac:dyDescent="0.2">
      <c r="B242" s="199"/>
      <c r="D242" s="185" t="s">
        <v>175</v>
      </c>
      <c r="E242" s="200" t="s">
        <v>1</v>
      </c>
      <c r="F242" s="201" t="s">
        <v>661</v>
      </c>
      <c r="H242" s="202">
        <v>139.40299999999999</v>
      </c>
      <c r="I242" s="229"/>
      <c r="L242" s="199"/>
      <c r="M242" s="203"/>
      <c r="N242" s="204"/>
      <c r="O242" s="204"/>
      <c r="P242" s="204"/>
      <c r="Q242" s="204"/>
      <c r="R242" s="204"/>
      <c r="S242" s="204"/>
      <c r="T242" s="205"/>
      <c r="AT242" s="200" t="s">
        <v>175</v>
      </c>
      <c r="AU242" s="200" t="s">
        <v>87</v>
      </c>
      <c r="AV242" s="198" t="s">
        <v>87</v>
      </c>
      <c r="AW242" s="198" t="s">
        <v>33</v>
      </c>
      <c r="AX242" s="198" t="s">
        <v>85</v>
      </c>
      <c r="AY242" s="200" t="s">
        <v>164</v>
      </c>
    </row>
    <row r="243" spans="1:65" s="97" customFormat="1" ht="21.75" customHeight="1" x14ac:dyDescent="0.2">
      <c r="A243" s="95"/>
      <c r="B243" s="94"/>
      <c r="C243" s="173" t="s">
        <v>361</v>
      </c>
      <c r="D243" s="173" t="s">
        <v>166</v>
      </c>
      <c r="E243" s="174" t="s">
        <v>392</v>
      </c>
      <c r="F243" s="175" t="s">
        <v>393</v>
      </c>
      <c r="G243" s="176" t="s">
        <v>169</v>
      </c>
      <c r="H243" s="177">
        <v>202.768</v>
      </c>
      <c r="I243" s="73"/>
      <c r="J243" s="178">
        <f>ROUND(I243*H243,2)</f>
        <v>0</v>
      </c>
      <c r="K243" s="175" t="s">
        <v>1</v>
      </c>
      <c r="L243" s="94"/>
      <c r="M243" s="179" t="s">
        <v>1</v>
      </c>
      <c r="N243" s="180" t="s">
        <v>43</v>
      </c>
      <c r="O243" s="181">
        <v>2.4E-2</v>
      </c>
      <c r="P243" s="181">
        <f>O243*H243</f>
        <v>4.8664320000000005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95"/>
      <c r="V243" s="95"/>
      <c r="W243" s="95"/>
      <c r="X243" s="95"/>
      <c r="Y243" s="95"/>
      <c r="Z243" s="95"/>
      <c r="AA243" s="95"/>
      <c r="AB243" s="95"/>
      <c r="AC243" s="95"/>
      <c r="AD243" s="95"/>
      <c r="AE243" s="95"/>
      <c r="AR243" s="183" t="s">
        <v>171</v>
      </c>
      <c r="AT243" s="183" t="s">
        <v>166</v>
      </c>
      <c r="AU243" s="183" t="s">
        <v>87</v>
      </c>
      <c r="AY243" s="87" t="s">
        <v>164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87" t="s">
        <v>85</v>
      </c>
      <c r="BK243" s="184">
        <f>ROUND(I243*H243,2)</f>
        <v>0</v>
      </c>
      <c r="BL243" s="87" t="s">
        <v>171</v>
      </c>
      <c r="BM243" s="183" t="s">
        <v>663</v>
      </c>
    </row>
    <row r="244" spans="1:65" s="191" customFormat="1" x14ac:dyDescent="0.2">
      <c r="B244" s="192"/>
      <c r="D244" s="185" t="s">
        <v>175</v>
      </c>
      <c r="E244" s="193" t="s">
        <v>1</v>
      </c>
      <c r="F244" s="194" t="s">
        <v>383</v>
      </c>
      <c r="H244" s="193" t="s">
        <v>1</v>
      </c>
      <c r="I244" s="228"/>
      <c r="L244" s="192"/>
      <c r="M244" s="195"/>
      <c r="N244" s="196"/>
      <c r="O244" s="196"/>
      <c r="P244" s="196"/>
      <c r="Q244" s="196"/>
      <c r="R244" s="196"/>
      <c r="S244" s="196"/>
      <c r="T244" s="197"/>
      <c r="AT244" s="193" t="s">
        <v>175</v>
      </c>
      <c r="AU244" s="193" t="s">
        <v>87</v>
      </c>
      <c r="AV244" s="191" t="s">
        <v>85</v>
      </c>
      <c r="AW244" s="191" t="s">
        <v>33</v>
      </c>
      <c r="AX244" s="191" t="s">
        <v>78</v>
      </c>
      <c r="AY244" s="193" t="s">
        <v>164</v>
      </c>
    </row>
    <row r="245" spans="1:65" s="191" customFormat="1" ht="22.5" x14ac:dyDescent="0.2">
      <c r="B245" s="192"/>
      <c r="D245" s="185" t="s">
        <v>175</v>
      </c>
      <c r="E245" s="193" t="s">
        <v>1</v>
      </c>
      <c r="F245" s="194" t="s">
        <v>395</v>
      </c>
      <c r="H245" s="193" t="s">
        <v>1</v>
      </c>
      <c r="I245" s="228"/>
      <c r="L245" s="192"/>
      <c r="M245" s="195"/>
      <c r="N245" s="196"/>
      <c r="O245" s="196"/>
      <c r="P245" s="196"/>
      <c r="Q245" s="196"/>
      <c r="R245" s="196"/>
      <c r="S245" s="196"/>
      <c r="T245" s="197"/>
      <c r="AT245" s="193" t="s">
        <v>175</v>
      </c>
      <c r="AU245" s="193" t="s">
        <v>87</v>
      </c>
      <c r="AV245" s="191" t="s">
        <v>85</v>
      </c>
      <c r="AW245" s="191" t="s">
        <v>33</v>
      </c>
      <c r="AX245" s="191" t="s">
        <v>78</v>
      </c>
      <c r="AY245" s="193" t="s">
        <v>164</v>
      </c>
    </row>
    <row r="246" spans="1:65" s="198" customFormat="1" x14ac:dyDescent="0.2">
      <c r="B246" s="199"/>
      <c r="D246" s="185" t="s">
        <v>175</v>
      </c>
      <c r="E246" s="200" t="s">
        <v>1</v>
      </c>
      <c r="F246" s="201" t="s">
        <v>664</v>
      </c>
      <c r="H246" s="202">
        <v>202.768</v>
      </c>
      <c r="I246" s="229"/>
      <c r="L246" s="199"/>
      <c r="M246" s="203"/>
      <c r="N246" s="204"/>
      <c r="O246" s="204"/>
      <c r="P246" s="204"/>
      <c r="Q246" s="204"/>
      <c r="R246" s="204"/>
      <c r="S246" s="204"/>
      <c r="T246" s="205"/>
      <c r="AT246" s="200" t="s">
        <v>175</v>
      </c>
      <c r="AU246" s="200" t="s">
        <v>87</v>
      </c>
      <c r="AV246" s="198" t="s">
        <v>87</v>
      </c>
      <c r="AW246" s="198" t="s">
        <v>33</v>
      </c>
      <c r="AX246" s="198" t="s">
        <v>85</v>
      </c>
      <c r="AY246" s="200" t="s">
        <v>164</v>
      </c>
    </row>
    <row r="247" spans="1:65" s="160" customFormat="1" ht="22.9" customHeight="1" x14ac:dyDescent="0.2">
      <c r="B247" s="161"/>
      <c r="D247" s="162" t="s">
        <v>77</v>
      </c>
      <c r="E247" s="171" t="s">
        <v>212</v>
      </c>
      <c r="F247" s="171" t="s">
        <v>397</v>
      </c>
      <c r="I247" s="231"/>
      <c r="J247" s="172">
        <f>BK247</f>
        <v>0</v>
      </c>
      <c r="L247" s="161"/>
      <c r="M247" s="165"/>
      <c r="N247" s="166"/>
      <c r="O247" s="166"/>
      <c r="P247" s="167">
        <f>SUM(P248:P343)</f>
        <v>232.06591999999998</v>
      </c>
      <c r="Q247" s="166"/>
      <c r="R247" s="167">
        <f>SUM(R248:R343)</f>
        <v>5.3106407000000004</v>
      </c>
      <c r="S247" s="166"/>
      <c r="T247" s="168">
        <f>SUM(T248:T343)</f>
        <v>0.14018</v>
      </c>
      <c r="AR247" s="162" t="s">
        <v>85</v>
      </c>
      <c r="AT247" s="169" t="s">
        <v>77</v>
      </c>
      <c r="AU247" s="169" t="s">
        <v>85</v>
      </c>
      <c r="AY247" s="162" t="s">
        <v>164</v>
      </c>
      <c r="BK247" s="170">
        <f>SUM(BK248:BK343)</f>
        <v>0</v>
      </c>
    </row>
    <row r="248" spans="1:65" s="97" customFormat="1" ht="21.75" customHeight="1" x14ac:dyDescent="0.2">
      <c r="A248" s="95"/>
      <c r="B248" s="94"/>
      <c r="C248" s="173" t="s">
        <v>365</v>
      </c>
      <c r="D248" s="173" t="s">
        <v>166</v>
      </c>
      <c r="E248" s="174" t="s">
        <v>665</v>
      </c>
      <c r="F248" s="175" t="s">
        <v>666</v>
      </c>
      <c r="G248" s="176" t="s">
        <v>187</v>
      </c>
      <c r="H248" s="177">
        <v>121.55</v>
      </c>
      <c r="I248" s="73"/>
      <c r="J248" s="178">
        <f>ROUND(I248*H248,2)</f>
        <v>0</v>
      </c>
      <c r="K248" s="175" t="s">
        <v>170</v>
      </c>
      <c r="L248" s="94"/>
      <c r="M248" s="179" t="s">
        <v>1</v>
      </c>
      <c r="N248" s="180" t="s">
        <v>43</v>
      </c>
      <c r="O248" s="181">
        <v>0.44600000000000001</v>
      </c>
      <c r="P248" s="181">
        <f>O248*H248</f>
        <v>54.211300000000001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95"/>
      <c r="V248" s="95"/>
      <c r="W248" s="95"/>
      <c r="X248" s="95"/>
      <c r="Y248" s="95"/>
      <c r="Z248" s="95"/>
      <c r="AA248" s="95"/>
      <c r="AB248" s="95"/>
      <c r="AC248" s="95"/>
      <c r="AD248" s="95"/>
      <c r="AE248" s="95"/>
      <c r="AR248" s="183" t="s">
        <v>171</v>
      </c>
      <c r="AT248" s="183" t="s">
        <v>166</v>
      </c>
      <c r="AU248" s="183" t="s">
        <v>87</v>
      </c>
      <c r="AY248" s="87" t="s">
        <v>164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87" t="s">
        <v>85</v>
      </c>
      <c r="BK248" s="184">
        <f>ROUND(I248*H248,2)</f>
        <v>0</v>
      </c>
      <c r="BL248" s="87" t="s">
        <v>171</v>
      </c>
      <c r="BM248" s="183" t="s">
        <v>667</v>
      </c>
    </row>
    <row r="249" spans="1:65" s="191" customFormat="1" x14ac:dyDescent="0.2">
      <c r="B249" s="192"/>
      <c r="D249" s="185" t="s">
        <v>175</v>
      </c>
      <c r="E249" s="193" t="s">
        <v>1</v>
      </c>
      <c r="F249" s="194" t="s">
        <v>657</v>
      </c>
      <c r="H249" s="193" t="s">
        <v>1</v>
      </c>
      <c r="I249" s="228"/>
      <c r="L249" s="192"/>
      <c r="M249" s="195"/>
      <c r="N249" s="196"/>
      <c r="O249" s="196"/>
      <c r="P249" s="196"/>
      <c r="Q249" s="196"/>
      <c r="R249" s="196"/>
      <c r="S249" s="196"/>
      <c r="T249" s="197"/>
      <c r="AT249" s="193" t="s">
        <v>175</v>
      </c>
      <c r="AU249" s="193" t="s">
        <v>87</v>
      </c>
      <c r="AV249" s="191" t="s">
        <v>85</v>
      </c>
      <c r="AW249" s="191" t="s">
        <v>33</v>
      </c>
      <c r="AX249" s="191" t="s">
        <v>78</v>
      </c>
      <c r="AY249" s="193" t="s">
        <v>164</v>
      </c>
    </row>
    <row r="250" spans="1:65" s="198" customFormat="1" x14ac:dyDescent="0.2">
      <c r="B250" s="199"/>
      <c r="D250" s="185" t="s">
        <v>175</v>
      </c>
      <c r="E250" s="200" t="s">
        <v>1</v>
      </c>
      <c r="F250" s="201" t="s">
        <v>668</v>
      </c>
      <c r="H250" s="202">
        <v>121.55</v>
      </c>
      <c r="I250" s="229"/>
      <c r="L250" s="199"/>
      <c r="M250" s="203"/>
      <c r="N250" s="204"/>
      <c r="O250" s="204"/>
      <c r="P250" s="204"/>
      <c r="Q250" s="204"/>
      <c r="R250" s="204"/>
      <c r="S250" s="204"/>
      <c r="T250" s="205"/>
      <c r="AT250" s="200" t="s">
        <v>175</v>
      </c>
      <c r="AU250" s="200" t="s">
        <v>87</v>
      </c>
      <c r="AV250" s="198" t="s">
        <v>87</v>
      </c>
      <c r="AW250" s="198" t="s">
        <v>33</v>
      </c>
      <c r="AX250" s="198" t="s">
        <v>85</v>
      </c>
      <c r="AY250" s="200" t="s">
        <v>164</v>
      </c>
    </row>
    <row r="251" spans="1:65" s="97" customFormat="1" ht="16.5" customHeight="1" x14ac:dyDescent="0.2">
      <c r="A251" s="95"/>
      <c r="B251" s="94"/>
      <c r="C251" s="214" t="s">
        <v>373</v>
      </c>
      <c r="D251" s="214" t="s">
        <v>278</v>
      </c>
      <c r="E251" s="215" t="s">
        <v>669</v>
      </c>
      <c r="F251" s="216" t="s">
        <v>670</v>
      </c>
      <c r="G251" s="217" t="s">
        <v>187</v>
      </c>
      <c r="H251" s="218">
        <v>121.55</v>
      </c>
      <c r="I251" s="74"/>
      <c r="J251" s="219">
        <f>ROUND(I251*H251,2)</f>
        <v>0</v>
      </c>
      <c r="K251" s="216" t="s">
        <v>1</v>
      </c>
      <c r="L251" s="220"/>
      <c r="M251" s="221" t="s">
        <v>1</v>
      </c>
      <c r="N251" s="222" t="s">
        <v>43</v>
      </c>
      <c r="O251" s="181">
        <v>0</v>
      </c>
      <c r="P251" s="181">
        <f>O251*H251</f>
        <v>0</v>
      </c>
      <c r="Q251" s="181">
        <v>1.4500000000000001E-2</v>
      </c>
      <c r="R251" s="181">
        <f>Q251*H251</f>
        <v>1.762475</v>
      </c>
      <c r="S251" s="181">
        <v>0</v>
      </c>
      <c r="T251" s="182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3" t="s">
        <v>212</v>
      </c>
      <c r="AT251" s="183" t="s">
        <v>278</v>
      </c>
      <c r="AU251" s="183" t="s">
        <v>87</v>
      </c>
      <c r="AY251" s="87" t="s">
        <v>164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87" t="s">
        <v>85</v>
      </c>
      <c r="BK251" s="184">
        <f>ROUND(I251*H251,2)</f>
        <v>0</v>
      </c>
      <c r="BL251" s="87" t="s">
        <v>171</v>
      </c>
      <c r="BM251" s="183" t="s">
        <v>671</v>
      </c>
    </row>
    <row r="252" spans="1:65" s="191" customFormat="1" x14ac:dyDescent="0.2">
      <c r="B252" s="192"/>
      <c r="D252" s="185" t="s">
        <v>175</v>
      </c>
      <c r="E252" s="193" t="s">
        <v>1</v>
      </c>
      <c r="F252" s="194" t="s">
        <v>657</v>
      </c>
      <c r="H252" s="193" t="s">
        <v>1</v>
      </c>
      <c r="I252" s="228"/>
      <c r="L252" s="192"/>
      <c r="M252" s="195"/>
      <c r="N252" s="196"/>
      <c r="O252" s="196"/>
      <c r="P252" s="196"/>
      <c r="Q252" s="196"/>
      <c r="R252" s="196"/>
      <c r="S252" s="196"/>
      <c r="T252" s="197"/>
      <c r="AT252" s="193" t="s">
        <v>175</v>
      </c>
      <c r="AU252" s="193" t="s">
        <v>87</v>
      </c>
      <c r="AV252" s="191" t="s">
        <v>85</v>
      </c>
      <c r="AW252" s="191" t="s">
        <v>33</v>
      </c>
      <c r="AX252" s="191" t="s">
        <v>78</v>
      </c>
      <c r="AY252" s="193" t="s">
        <v>164</v>
      </c>
    </row>
    <row r="253" spans="1:65" s="191" customFormat="1" x14ac:dyDescent="0.2">
      <c r="B253" s="192"/>
      <c r="D253" s="185" t="s">
        <v>175</v>
      </c>
      <c r="E253" s="193" t="s">
        <v>1</v>
      </c>
      <c r="F253" s="194" t="s">
        <v>672</v>
      </c>
      <c r="H253" s="193" t="s">
        <v>1</v>
      </c>
      <c r="I253" s="228"/>
      <c r="L253" s="192"/>
      <c r="M253" s="195"/>
      <c r="N253" s="196"/>
      <c r="O253" s="196"/>
      <c r="P253" s="196"/>
      <c r="Q253" s="196"/>
      <c r="R253" s="196"/>
      <c r="S253" s="196"/>
      <c r="T253" s="197"/>
      <c r="AT253" s="193" t="s">
        <v>175</v>
      </c>
      <c r="AU253" s="193" t="s">
        <v>87</v>
      </c>
      <c r="AV253" s="191" t="s">
        <v>85</v>
      </c>
      <c r="AW253" s="191" t="s">
        <v>33</v>
      </c>
      <c r="AX253" s="191" t="s">
        <v>78</v>
      </c>
      <c r="AY253" s="193" t="s">
        <v>164</v>
      </c>
    </row>
    <row r="254" spans="1:65" s="198" customFormat="1" x14ac:dyDescent="0.2">
      <c r="B254" s="199"/>
      <c r="D254" s="185" t="s">
        <v>175</v>
      </c>
      <c r="E254" s="200" t="s">
        <v>1</v>
      </c>
      <c r="F254" s="201" t="s">
        <v>668</v>
      </c>
      <c r="H254" s="202">
        <v>121.55</v>
      </c>
      <c r="I254" s="229"/>
      <c r="L254" s="199"/>
      <c r="M254" s="203"/>
      <c r="N254" s="204"/>
      <c r="O254" s="204"/>
      <c r="P254" s="204"/>
      <c r="Q254" s="204"/>
      <c r="R254" s="204"/>
      <c r="S254" s="204"/>
      <c r="T254" s="205"/>
      <c r="AT254" s="200" t="s">
        <v>175</v>
      </c>
      <c r="AU254" s="200" t="s">
        <v>87</v>
      </c>
      <c r="AV254" s="198" t="s">
        <v>87</v>
      </c>
      <c r="AW254" s="198" t="s">
        <v>33</v>
      </c>
      <c r="AX254" s="198" t="s">
        <v>85</v>
      </c>
      <c r="AY254" s="200" t="s">
        <v>164</v>
      </c>
    </row>
    <row r="255" spans="1:65" s="97" customFormat="1" ht="21.75" customHeight="1" x14ac:dyDescent="0.2">
      <c r="A255" s="95"/>
      <c r="B255" s="94"/>
      <c r="C255" s="173" t="s">
        <v>379</v>
      </c>
      <c r="D255" s="173" t="s">
        <v>166</v>
      </c>
      <c r="E255" s="174" t="s">
        <v>673</v>
      </c>
      <c r="F255" s="175" t="s">
        <v>674</v>
      </c>
      <c r="G255" s="176" t="s">
        <v>187</v>
      </c>
      <c r="H255" s="177">
        <v>6.18</v>
      </c>
      <c r="I255" s="73"/>
      <c r="J255" s="178">
        <f>ROUND(I255*H255,2)</f>
        <v>0</v>
      </c>
      <c r="K255" s="175" t="s">
        <v>1</v>
      </c>
      <c r="L255" s="94"/>
      <c r="M255" s="179" t="s">
        <v>1</v>
      </c>
      <c r="N255" s="180" t="s">
        <v>43</v>
      </c>
      <c r="O255" s="181">
        <v>0.44800000000000001</v>
      </c>
      <c r="P255" s="181">
        <f>O255*H255</f>
        <v>2.76864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95"/>
      <c r="V255" s="95"/>
      <c r="W255" s="95"/>
      <c r="X255" s="95"/>
      <c r="Y255" s="95"/>
      <c r="Z255" s="95"/>
      <c r="AA255" s="95"/>
      <c r="AB255" s="95"/>
      <c r="AC255" s="95"/>
      <c r="AD255" s="95"/>
      <c r="AE255" s="95"/>
      <c r="AR255" s="183" t="s">
        <v>171</v>
      </c>
      <c r="AT255" s="183" t="s">
        <v>166</v>
      </c>
      <c r="AU255" s="183" t="s">
        <v>87</v>
      </c>
      <c r="AY255" s="87" t="s">
        <v>164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87" t="s">
        <v>85</v>
      </c>
      <c r="BK255" s="184">
        <f>ROUND(I255*H255,2)</f>
        <v>0</v>
      </c>
      <c r="BL255" s="87" t="s">
        <v>171</v>
      </c>
      <c r="BM255" s="183" t="s">
        <v>675</v>
      </c>
    </row>
    <row r="256" spans="1:65" s="97" customFormat="1" ht="21.75" customHeight="1" x14ac:dyDescent="0.2">
      <c r="A256" s="95"/>
      <c r="B256" s="94"/>
      <c r="C256" s="173" t="s">
        <v>385</v>
      </c>
      <c r="D256" s="173" t="s">
        <v>166</v>
      </c>
      <c r="E256" s="174" t="s">
        <v>676</v>
      </c>
      <c r="F256" s="175" t="s">
        <v>677</v>
      </c>
      <c r="G256" s="176" t="s">
        <v>187</v>
      </c>
      <c r="H256" s="177">
        <v>6.18</v>
      </c>
      <c r="I256" s="73"/>
      <c r="J256" s="178">
        <f>ROUND(I256*H256,2)</f>
        <v>0</v>
      </c>
      <c r="K256" s="175" t="s">
        <v>170</v>
      </c>
      <c r="L256" s="94"/>
      <c r="M256" s="179" t="s">
        <v>1</v>
      </c>
      <c r="N256" s="180" t="s">
        <v>43</v>
      </c>
      <c r="O256" s="181">
        <v>0.44800000000000001</v>
      </c>
      <c r="P256" s="181">
        <f>O256*H256</f>
        <v>2.76864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95"/>
      <c r="V256" s="95"/>
      <c r="W256" s="95"/>
      <c r="X256" s="95"/>
      <c r="Y256" s="95"/>
      <c r="Z256" s="95"/>
      <c r="AA256" s="95"/>
      <c r="AB256" s="95"/>
      <c r="AC256" s="95"/>
      <c r="AD256" s="95"/>
      <c r="AE256" s="95"/>
      <c r="AR256" s="183" t="s">
        <v>171</v>
      </c>
      <c r="AT256" s="183" t="s">
        <v>166</v>
      </c>
      <c r="AU256" s="183" t="s">
        <v>87</v>
      </c>
      <c r="AY256" s="87" t="s">
        <v>164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87" t="s">
        <v>85</v>
      </c>
      <c r="BK256" s="184">
        <f>ROUND(I256*H256,2)</f>
        <v>0</v>
      </c>
      <c r="BL256" s="87" t="s">
        <v>171</v>
      </c>
      <c r="BM256" s="183" t="s">
        <v>678</v>
      </c>
    </row>
    <row r="257" spans="1:65" s="191" customFormat="1" x14ac:dyDescent="0.2">
      <c r="B257" s="192"/>
      <c r="D257" s="185" t="s">
        <v>175</v>
      </c>
      <c r="E257" s="193" t="s">
        <v>1</v>
      </c>
      <c r="F257" s="194" t="s">
        <v>657</v>
      </c>
      <c r="H257" s="193" t="s">
        <v>1</v>
      </c>
      <c r="I257" s="228"/>
      <c r="L257" s="192"/>
      <c r="M257" s="195"/>
      <c r="N257" s="196"/>
      <c r="O257" s="196"/>
      <c r="P257" s="196"/>
      <c r="Q257" s="196"/>
      <c r="R257" s="196"/>
      <c r="S257" s="196"/>
      <c r="T257" s="197"/>
      <c r="AT257" s="193" t="s">
        <v>175</v>
      </c>
      <c r="AU257" s="193" t="s">
        <v>87</v>
      </c>
      <c r="AV257" s="191" t="s">
        <v>85</v>
      </c>
      <c r="AW257" s="191" t="s">
        <v>33</v>
      </c>
      <c r="AX257" s="191" t="s">
        <v>78</v>
      </c>
      <c r="AY257" s="193" t="s">
        <v>164</v>
      </c>
    </row>
    <row r="258" spans="1:65" s="198" customFormat="1" x14ac:dyDescent="0.2">
      <c r="B258" s="199"/>
      <c r="D258" s="185" t="s">
        <v>175</v>
      </c>
      <c r="E258" s="200" t="s">
        <v>1</v>
      </c>
      <c r="F258" s="201" t="s">
        <v>679</v>
      </c>
      <c r="H258" s="202">
        <v>6.18</v>
      </c>
      <c r="I258" s="229"/>
      <c r="L258" s="199"/>
      <c r="M258" s="203"/>
      <c r="N258" s="204"/>
      <c r="O258" s="204"/>
      <c r="P258" s="204"/>
      <c r="Q258" s="204"/>
      <c r="R258" s="204"/>
      <c r="S258" s="204"/>
      <c r="T258" s="205"/>
      <c r="AT258" s="200" t="s">
        <v>175</v>
      </c>
      <c r="AU258" s="200" t="s">
        <v>87</v>
      </c>
      <c r="AV258" s="198" t="s">
        <v>87</v>
      </c>
      <c r="AW258" s="198" t="s">
        <v>33</v>
      </c>
      <c r="AX258" s="198" t="s">
        <v>85</v>
      </c>
      <c r="AY258" s="200" t="s">
        <v>164</v>
      </c>
    </row>
    <row r="259" spans="1:65" s="97" customFormat="1" ht="16.5" customHeight="1" x14ac:dyDescent="0.2">
      <c r="A259" s="95"/>
      <c r="B259" s="94"/>
      <c r="C259" s="214" t="s">
        <v>391</v>
      </c>
      <c r="D259" s="214" t="s">
        <v>278</v>
      </c>
      <c r="E259" s="215" t="s">
        <v>680</v>
      </c>
      <c r="F259" s="216" t="s">
        <v>681</v>
      </c>
      <c r="G259" s="217" t="s">
        <v>187</v>
      </c>
      <c r="H259" s="218">
        <v>6.18</v>
      </c>
      <c r="I259" s="74"/>
      <c r="J259" s="219">
        <f>ROUND(I259*H259,2)</f>
        <v>0</v>
      </c>
      <c r="K259" s="216" t="s">
        <v>1</v>
      </c>
      <c r="L259" s="220"/>
      <c r="M259" s="221" t="s">
        <v>1</v>
      </c>
      <c r="N259" s="222" t="s">
        <v>43</v>
      </c>
      <c r="O259" s="181">
        <v>0</v>
      </c>
      <c r="P259" s="181">
        <f>O259*H259</f>
        <v>0</v>
      </c>
      <c r="Q259" s="181">
        <v>1.77E-2</v>
      </c>
      <c r="R259" s="181">
        <f>Q259*H259</f>
        <v>0.109386</v>
      </c>
      <c r="S259" s="181">
        <v>0</v>
      </c>
      <c r="T259" s="182">
        <f>S259*H259</f>
        <v>0</v>
      </c>
      <c r="U259" s="95"/>
      <c r="V259" s="95"/>
      <c r="W259" s="95"/>
      <c r="X259" s="95"/>
      <c r="Y259" s="95"/>
      <c r="Z259" s="95"/>
      <c r="AA259" s="95"/>
      <c r="AB259" s="95"/>
      <c r="AC259" s="95"/>
      <c r="AD259" s="95"/>
      <c r="AE259" s="95"/>
      <c r="AR259" s="183" t="s">
        <v>212</v>
      </c>
      <c r="AT259" s="183" t="s">
        <v>278</v>
      </c>
      <c r="AU259" s="183" t="s">
        <v>87</v>
      </c>
      <c r="AY259" s="87" t="s">
        <v>164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87" t="s">
        <v>85</v>
      </c>
      <c r="BK259" s="184">
        <f>ROUND(I259*H259,2)</f>
        <v>0</v>
      </c>
      <c r="BL259" s="87" t="s">
        <v>171</v>
      </c>
      <c r="BM259" s="183" t="s">
        <v>682</v>
      </c>
    </row>
    <row r="260" spans="1:65" s="191" customFormat="1" x14ac:dyDescent="0.2">
      <c r="B260" s="192"/>
      <c r="D260" s="185" t="s">
        <v>175</v>
      </c>
      <c r="E260" s="193" t="s">
        <v>1</v>
      </c>
      <c r="F260" s="194" t="s">
        <v>672</v>
      </c>
      <c r="H260" s="193" t="s">
        <v>1</v>
      </c>
      <c r="I260" s="228"/>
      <c r="L260" s="192"/>
      <c r="M260" s="195"/>
      <c r="N260" s="196"/>
      <c r="O260" s="196"/>
      <c r="P260" s="196"/>
      <c r="Q260" s="196"/>
      <c r="R260" s="196"/>
      <c r="S260" s="196"/>
      <c r="T260" s="197"/>
      <c r="AT260" s="193" t="s">
        <v>175</v>
      </c>
      <c r="AU260" s="193" t="s">
        <v>87</v>
      </c>
      <c r="AV260" s="191" t="s">
        <v>85</v>
      </c>
      <c r="AW260" s="191" t="s">
        <v>33</v>
      </c>
      <c r="AX260" s="191" t="s">
        <v>78</v>
      </c>
      <c r="AY260" s="193" t="s">
        <v>164</v>
      </c>
    </row>
    <row r="261" spans="1:65" s="198" customFormat="1" x14ac:dyDescent="0.2">
      <c r="B261" s="199"/>
      <c r="D261" s="185" t="s">
        <v>175</v>
      </c>
      <c r="E261" s="200" t="s">
        <v>1</v>
      </c>
      <c r="F261" s="201" t="s">
        <v>679</v>
      </c>
      <c r="H261" s="202">
        <v>6.18</v>
      </c>
      <c r="I261" s="229"/>
      <c r="L261" s="199"/>
      <c r="M261" s="203"/>
      <c r="N261" s="204"/>
      <c r="O261" s="204"/>
      <c r="P261" s="204"/>
      <c r="Q261" s="204"/>
      <c r="R261" s="204"/>
      <c r="S261" s="204"/>
      <c r="T261" s="205"/>
      <c r="AT261" s="200" t="s">
        <v>175</v>
      </c>
      <c r="AU261" s="200" t="s">
        <v>87</v>
      </c>
      <c r="AV261" s="198" t="s">
        <v>87</v>
      </c>
      <c r="AW261" s="198" t="s">
        <v>33</v>
      </c>
      <c r="AX261" s="198" t="s">
        <v>85</v>
      </c>
      <c r="AY261" s="200" t="s">
        <v>164</v>
      </c>
    </row>
    <row r="262" spans="1:65" s="97" customFormat="1" ht="44.25" customHeight="1" x14ac:dyDescent="0.2">
      <c r="A262" s="95"/>
      <c r="B262" s="94"/>
      <c r="C262" s="173" t="s">
        <v>398</v>
      </c>
      <c r="D262" s="173" t="s">
        <v>166</v>
      </c>
      <c r="E262" s="174" t="s">
        <v>683</v>
      </c>
      <c r="F262" s="175" t="s">
        <v>684</v>
      </c>
      <c r="G262" s="176" t="s">
        <v>349</v>
      </c>
      <c r="H262" s="177">
        <v>2</v>
      </c>
      <c r="I262" s="73"/>
      <c r="J262" s="178">
        <f>ROUND(I262*H262,2)</f>
        <v>0</v>
      </c>
      <c r="K262" s="175" t="s">
        <v>170</v>
      </c>
      <c r="L262" s="94"/>
      <c r="M262" s="179" t="s">
        <v>1</v>
      </c>
      <c r="N262" s="180" t="s">
        <v>43</v>
      </c>
      <c r="O262" s="181">
        <v>1.5269999999999999</v>
      </c>
      <c r="P262" s="181">
        <f>O262*H262</f>
        <v>3.0539999999999998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95"/>
      <c r="V262" s="95"/>
      <c r="W262" s="95"/>
      <c r="X262" s="95"/>
      <c r="Y262" s="95"/>
      <c r="Z262" s="95"/>
      <c r="AA262" s="95"/>
      <c r="AB262" s="95"/>
      <c r="AC262" s="95"/>
      <c r="AD262" s="95"/>
      <c r="AE262" s="95"/>
      <c r="AR262" s="183" t="s">
        <v>171</v>
      </c>
      <c r="AT262" s="183" t="s">
        <v>166</v>
      </c>
      <c r="AU262" s="183" t="s">
        <v>87</v>
      </c>
      <c r="AY262" s="87" t="s">
        <v>164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87" t="s">
        <v>85</v>
      </c>
      <c r="BK262" s="184">
        <f>ROUND(I262*H262,2)</f>
        <v>0</v>
      </c>
      <c r="BL262" s="87" t="s">
        <v>171</v>
      </c>
      <c r="BM262" s="183" t="s">
        <v>685</v>
      </c>
    </row>
    <row r="263" spans="1:65" s="191" customFormat="1" x14ac:dyDescent="0.2">
      <c r="B263" s="192"/>
      <c r="D263" s="185" t="s">
        <v>175</v>
      </c>
      <c r="E263" s="193" t="s">
        <v>1</v>
      </c>
      <c r="F263" s="194" t="s">
        <v>657</v>
      </c>
      <c r="H263" s="193" t="s">
        <v>1</v>
      </c>
      <c r="I263" s="228"/>
      <c r="L263" s="192"/>
      <c r="M263" s="195"/>
      <c r="N263" s="196"/>
      <c r="O263" s="196"/>
      <c r="P263" s="196"/>
      <c r="Q263" s="196"/>
      <c r="R263" s="196"/>
      <c r="S263" s="196"/>
      <c r="T263" s="197"/>
      <c r="AT263" s="193" t="s">
        <v>175</v>
      </c>
      <c r="AU263" s="193" t="s">
        <v>87</v>
      </c>
      <c r="AV263" s="191" t="s">
        <v>85</v>
      </c>
      <c r="AW263" s="191" t="s">
        <v>33</v>
      </c>
      <c r="AX263" s="191" t="s">
        <v>78</v>
      </c>
      <c r="AY263" s="193" t="s">
        <v>164</v>
      </c>
    </row>
    <row r="264" spans="1:65" s="198" customFormat="1" x14ac:dyDescent="0.2">
      <c r="B264" s="199"/>
      <c r="D264" s="185" t="s">
        <v>175</v>
      </c>
      <c r="E264" s="200" t="s">
        <v>1</v>
      </c>
      <c r="F264" s="201" t="s">
        <v>87</v>
      </c>
      <c r="H264" s="202">
        <v>2</v>
      </c>
      <c r="I264" s="229"/>
      <c r="L264" s="199"/>
      <c r="M264" s="203"/>
      <c r="N264" s="204"/>
      <c r="O264" s="204"/>
      <c r="P264" s="204"/>
      <c r="Q264" s="204"/>
      <c r="R264" s="204"/>
      <c r="S264" s="204"/>
      <c r="T264" s="205"/>
      <c r="AT264" s="200" t="s">
        <v>175</v>
      </c>
      <c r="AU264" s="200" t="s">
        <v>87</v>
      </c>
      <c r="AV264" s="198" t="s">
        <v>87</v>
      </c>
      <c r="AW264" s="198" t="s">
        <v>33</v>
      </c>
      <c r="AX264" s="198" t="s">
        <v>85</v>
      </c>
      <c r="AY264" s="200" t="s">
        <v>164</v>
      </c>
    </row>
    <row r="265" spans="1:65" s="97" customFormat="1" ht="21.75" customHeight="1" x14ac:dyDescent="0.2">
      <c r="A265" s="95"/>
      <c r="B265" s="94"/>
      <c r="C265" s="214" t="s">
        <v>403</v>
      </c>
      <c r="D265" s="214" t="s">
        <v>278</v>
      </c>
      <c r="E265" s="215" t="s">
        <v>686</v>
      </c>
      <c r="F265" s="216" t="s">
        <v>687</v>
      </c>
      <c r="G265" s="217" t="s">
        <v>349</v>
      </c>
      <c r="H265" s="218">
        <v>2</v>
      </c>
      <c r="I265" s="74"/>
      <c r="J265" s="219">
        <f>ROUND(I265*H265,2)</f>
        <v>0</v>
      </c>
      <c r="K265" s="216" t="s">
        <v>170</v>
      </c>
      <c r="L265" s="220"/>
      <c r="M265" s="221" t="s">
        <v>1</v>
      </c>
      <c r="N265" s="222" t="s">
        <v>43</v>
      </c>
      <c r="O265" s="181">
        <v>0</v>
      </c>
      <c r="P265" s="181">
        <f>O265*H265</f>
        <v>0</v>
      </c>
      <c r="Q265" s="181">
        <v>8.6999999999999994E-3</v>
      </c>
      <c r="R265" s="181">
        <f>Q265*H265</f>
        <v>1.7399999999999999E-2</v>
      </c>
      <c r="S265" s="181">
        <v>0</v>
      </c>
      <c r="T265" s="182">
        <f>S265*H265</f>
        <v>0</v>
      </c>
      <c r="U265" s="95"/>
      <c r="V265" s="95"/>
      <c r="W265" s="95"/>
      <c r="X265" s="95"/>
      <c r="Y265" s="95"/>
      <c r="Z265" s="95"/>
      <c r="AA265" s="95"/>
      <c r="AB265" s="95"/>
      <c r="AC265" s="95"/>
      <c r="AD265" s="95"/>
      <c r="AE265" s="95"/>
      <c r="AR265" s="183" t="s">
        <v>212</v>
      </c>
      <c r="AT265" s="183" t="s">
        <v>278</v>
      </c>
      <c r="AU265" s="183" t="s">
        <v>87</v>
      </c>
      <c r="AY265" s="87" t="s">
        <v>164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87" t="s">
        <v>85</v>
      </c>
      <c r="BK265" s="184">
        <f>ROUND(I265*H265,2)</f>
        <v>0</v>
      </c>
      <c r="BL265" s="87" t="s">
        <v>171</v>
      </c>
      <c r="BM265" s="183" t="s">
        <v>688</v>
      </c>
    </row>
    <row r="266" spans="1:65" s="191" customFormat="1" x14ac:dyDescent="0.2">
      <c r="B266" s="192"/>
      <c r="D266" s="185" t="s">
        <v>175</v>
      </c>
      <c r="E266" s="193" t="s">
        <v>1</v>
      </c>
      <c r="F266" s="194" t="s">
        <v>657</v>
      </c>
      <c r="H266" s="193" t="s">
        <v>1</v>
      </c>
      <c r="I266" s="228"/>
      <c r="L266" s="192"/>
      <c r="M266" s="195"/>
      <c r="N266" s="196"/>
      <c r="O266" s="196"/>
      <c r="P266" s="196"/>
      <c r="Q266" s="196"/>
      <c r="R266" s="196"/>
      <c r="S266" s="196"/>
      <c r="T266" s="197"/>
      <c r="AT266" s="193" t="s">
        <v>175</v>
      </c>
      <c r="AU266" s="193" t="s">
        <v>87</v>
      </c>
      <c r="AV266" s="191" t="s">
        <v>85</v>
      </c>
      <c r="AW266" s="191" t="s">
        <v>33</v>
      </c>
      <c r="AX266" s="191" t="s">
        <v>78</v>
      </c>
      <c r="AY266" s="193" t="s">
        <v>164</v>
      </c>
    </row>
    <row r="267" spans="1:65" s="198" customFormat="1" x14ac:dyDescent="0.2">
      <c r="B267" s="199"/>
      <c r="D267" s="185" t="s">
        <v>175</v>
      </c>
      <c r="E267" s="200" t="s">
        <v>1</v>
      </c>
      <c r="F267" s="201" t="s">
        <v>87</v>
      </c>
      <c r="H267" s="202">
        <v>2</v>
      </c>
      <c r="I267" s="229"/>
      <c r="L267" s="199"/>
      <c r="M267" s="203"/>
      <c r="N267" s="204"/>
      <c r="O267" s="204"/>
      <c r="P267" s="204"/>
      <c r="Q267" s="204"/>
      <c r="R267" s="204"/>
      <c r="S267" s="204"/>
      <c r="T267" s="205"/>
      <c r="AT267" s="200" t="s">
        <v>175</v>
      </c>
      <c r="AU267" s="200" t="s">
        <v>87</v>
      </c>
      <c r="AV267" s="198" t="s">
        <v>87</v>
      </c>
      <c r="AW267" s="198" t="s">
        <v>33</v>
      </c>
      <c r="AX267" s="198" t="s">
        <v>85</v>
      </c>
      <c r="AY267" s="200" t="s">
        <v>164</v>
      </c>
    </row>
    <row r="268" spans="1:65" s="97" customFormat="1" ht="44.25" customHeight="1" x14ac:dyDescent="0.2">
      <c r="A268" s="95"/>
      <c r="B268" s="94"/>
      <c r="C268" s="173" t="s">
        <v>408</v>
      </c>
      <c r="D268" s="173" t="s">
        <v>166</v>
      </c>
      <c r="E268" s="174" t="s">
        <v>689</v>
      </c>
      <c r="F268" s="175" t="s">
        <v>690</v>
      </c>
      <c r="G268" s="176" t="s">
        <v>349</v>
      </c>
      <c r="H268" s="177">
        <v>1</v>
      </c>
      <c r="I268" s="73"/>
      <c r="J268" s="178">
        <f>ROUND(I268*H268,2)</f>
        <v>0</v>
      </c>
      <c r="K268" s="175" t="s">
        <v>170</v>
      </c>
      <c r="L268" s="94"/>
      <c r="M268" s="179" t="s">
        <v>1</v>
      </c>
      <c r="N268" s="180" t="s">
        <v>43</v>
      </c>
      <c r="O268" s="181">
        <v>0.58299999999999996</v>
      </c>
      <c r="P268" s="181">
        <f>O268*H268</f>
        <v>0.58299999999999996</v>
      </c>
      <c r="Q268" s="181">
        <v>1E-4</v>
      </c>
      <c r="R268" s="181">
        <f>Q268*H268</f>
        <v>1E-4</v>
      </c>
      <c r="S268" s="181">
        <v>0</v>
      </c>
      <c r="T268" s="182">
        <f>S268*H268</f>
        <v>0</v>
      </c>
      <c r="U268" s="95"/>
      <c r="V268" s="95"/>
      <c r="W268" s="95"/>
      <c r="X268" s="95"/>
      <c r="Y268" s="95"/>
      <c r="Z268" s="95"/>
      <c r="AA268" s="95"/>
      <c r="AB268" s="95"/>
      <c r="AC268" s="95"/>
      <c r="AD268" s="95"/>
      <c r="AE268" s="95"/>
      <c r="AR268" s="183" t="s">
        <v>171</v>
      </c>
      <c r="AT268" s="183" t="s">
        <v>166</v>
      </c>
      <c r="AU268" s="183" t="s">
        <v>87</v>
      </c>
      <c r="AY268" s="87" t="s">
        <v>164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87" t="s">
        <v>85</v>
      </c>
      <c r="BK268" s="184">
        <f>ROUND(I268*H268,2)</f>
        <v>0</v>
      </c>
      <c r="BL268" s="87" t="s">
        <v>171</v>
      </c>
      <c r="BM268" s="183" t="s">
        <v>691</v>
      </c>
    </row>
    <row r="269" spans="1:65" s="191" customFormat="1" x14ac:dyDescent="0.2">
      <c r="B269" s="192"/>
      <c r="D269" s="185" t="s">
        <v>175</v>
      </c>
      <c r="E269" s="193" t="s">
        <v>1</v>
      </c>
      <c r="F269" s="194" t="s">
        <v>657</v>
      </c>
      <c r="H269" s="193" t="s">
        <v>1</v>
      </c>
      <c r="I269" s="228"/>
      <c r="L269" s="192"/>
      <c r="M269" s="195"/>
      <c r="N269" s="196"/>
      <c r="O269" s="196"/>
      <c r="P269" s="196"/>
      <c r="Q269" s="196"/>
      <c r="R269" s="196"/>
      <c r="S269" s="196"/>
      <c r="T269" s="197"/>
      <c r="AT269" s="193" t="s">
        <v>175</v>
      </c>
      <c r="AU269" s="193" t="s">
        <v>87</v>
      </c>
      <c r="AV269" s="191" t="s">
        <v>85</v>
      </c>
      <c r="AW269" s="191" t="s">
        <v>33</v>
      </c>
      <c r="AX269" s="191" t="s">
        <v>78</v>
      </c>
      <c r="AY269" s="193" t="s">
        <v>164</v>
      </c>
    </row>
    <row r="270" spans="1:65" s="198" customFormat="1" x14ac:dyDescent="0.2">
      <c r="B270" s="199"/>
      <c r="D270" s="185" t="s">
        <v>175</v>
      </c>
      <c r="E270" s="200" t="s">
        <v>1</v>
      </c>
      <c r="F270" s="201" t="s">
        <v>85</v>
      </c>
      <c r="H270" s="202">
        <v>1</v>
      </c>
      <c r="I270" s="229"/>
      <c r="L270" s="199"/>
      <c r="M270" s="203"/>
      <c r="N270" s="204"/>
      <c r="O270" s="204"/>
      <c r="P270" s="204"/>
      <c r="Q270" s="204"/>
      <c r="R270" s="204"/>
      <c r="S270" s="204"/>
      <c r="T270" s="205"/>
      <c r="AT270" s="200" t="s">
        <v>175</v>
      </c>
      <c r="AU270" s="200" t="s">
        <v>87</v>
      </c>
      <c r="AV270" s="198" t="s">
        <v>87</v>
      </c>
      <c r="AW270" s="198" t="s">
        <v>33</v>
      </c>
      <c r="AX270" s="198" t="s">
        <v>85</v>
      </c>
      <c r="AY270" s="200" t="s">
        <v>164</v>
      </c>
    </row>
    <row r="271" spans="1:65" s="97" customFormat="1" ht="21.75" customHeight="1" x14ac:dyDescent="0.2">
      <c r="A271" s="95"/>
      <c r="B271" s="94"/>
      <c r="C271" s="214" t="s">
        <v>412</v>
      </c>
      <c r="D271" s="214" t="s">
        <v>278</v>
      </c>
      <c r="E271" s="215" t="s">
        <v>692</v>
      </c>
      <c r="F271" s="216" t="s">
        <v>693</v>
      </c>
      <c r="G271" s="217" t="s">
        <v>349</v>
      </c>
      <c r="H271" s="218">
        <v>1</v>
      </c>
      <c r="I271" s="74"/>
      <c r="J271" s="219">
        <f>ROUND(I271*H271,2)</f>
        <v>0</v>
      </c>
      <c r="K271" s="216" t="s">
        <v>170</v>
      </c>
      <c r="L271" s="220"/>
      <c r="M271" s="221" t="s">
        <v>1</v>
      </c>
      <c r="N271" s="222" t="s">
        <v>43</v>
      </c>
      <c r="O271" s="181">
        <v>0</v>
      </c>
      <c r="P271" s="181">
        <f>O271*H271</f>
        <v>0</v>
      </c>
      <c r="Q271" s="181">
        <v>5.4999999999999997E-3</v>
      </c>
      <c r="R271" s="181">
        <f>Q271*H271</f>
        <v>5.4999999999999997E-3</v>
      </c>
      <c r="S271" s="181">
        <v>0</v>
      </c>
      <c r="T271" s="182">
        <f>S271*H271</f>
        <v>0</v>
      </c>
      <c r="U271" s="95"/>
      <c r="V271" s="95"/>
      <c r="W271" s="95"/>
      <c r="X271" s="95"/>
      <c r="Y271" s="95"/>
      <c r="Z271" s="95"/>
      <c r="AA271" s="95"/>
      <c r="AB271" s="95"/>
      <c r="AC271" s="95"/>
      <c r="AD271" s="95"/>
      <c r="AE271" s="95"/>
      <c r="AR271" s="183" t="s">
        <v>212</v>
      </c>
      <c r="AT271" s="183" t="s">
        <v>278</v>
      </c>
      <c r="AU271" s="183" t="s">
        <v>87</v>
      </c>
      <c r="AY271" s="87" t="s">
        <v>164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87" t="s">
        <v>85</v>
      </c>
      <c r="BK271" s="184">
        <f>ROUND(I271*H271,2)</f>
        <v>0</v>
      </c>
      <c r="BL271" s="87" t="s">
        <v>171</v>
      </c>
      <c r="BM271" s="183" t="s">
        <v>694</v>
      </c>
    </row>
    <row r="272" spans="1:65" s="97" customFormat="1" ht="44.25" customHeight="1" x14ac:dyDescent="0.2">
      <c r="A272" s="95"/>
      <c r="B272" s="94"/>
      <c r="C272" s="173" t="s">
        <v>417</v>
      </c>
      <c r="D272" s="173" t="s">
        <v>166</v>
      </c>
      <c r="E272" s="174" t="s">
        <v>695</v>
      </c>
      <c r="F272" s="175" t="s">
        <v>696</v>
      </c>
      <c r="G272" s="176" t="s">
        <v>349</v>
      </c>
      <c r="H272" s="177">
        <v>3</v>
      </c>
      <c r="I272" s="73"/>
      <c r="J272" s="178">
        <f>ROUND(I272*H272,2)</f>
        <v>0</v>
      </c>
      <c r="K272" s="175" t="s">
        <v>170</v>
      </c>
      <c r="L272" s="94"/>
      <c r="M272" s="179" t="s">
        <v>1</v>
      </c>
      <c r="N272" s="180" t="s">
        <v>43</v>
      </c>
      <c r="O272" s="181">
        <v>0.41699999999999998</v>
      </c>
      <c r="P272" s="181">
        <f>O272*H272</f>
        <v>1.2509999999999999</v>
      </c>
      <c r="Q272" s="181">
        <v>2.1000000000000001E-4</v>
      </c>
      <c r="R272" s="181">
        <f>Q272*H272</f>
        <v>6.3000000000000003E-4</v>
      </c>
      <c r="S272" s="181">
        <v>0</v>
      </c>
      <c r="T272" s="182">
        <f>S272*H272</f>
        <v>0</v>
      </c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R272" s="183" t="s">
        <v>171</v>
      </c>
      <c r="AT272" s="183" t="s">
        <v>166</v>
      </c>
      <c r="AU272" s="183" t="s">
        <v>87</v>
      </c>
      <c r="AY272" s="87" t="s">
        <v>164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87" t="s">
        <v>85</v>
      </c>
      <c r="BK272" s="184">
        <f>ROUND(I272*H272,2)</f>
        <v>0</v>
      </c>
      <c r="BL272" s="87" t="s">
        <v>171</v>
      </c>
      <c r="BM272" s="183" t="s">
        <v>697</v>
      </c>
    </row>
    <row r="273" spans="1:65" s="191" customFormat="1" x14ac:dyDescent="0.2">
      <c r="B273" s="192"/>
      <c r="D273" s="185" t="s">
        <v>175</v>
      </c>
      <c r="E273" s="193" t="s">
        <v>1</v>
      </c>
      <c r="F273" s="194" t="s">
        <v>657</v>
      </c>
      <c r="H273" s="193" t="s">
        <v>1</v>
      </c>
      <c r="I273" s="228"/>
      <c r="L273" s="192"/>
      <c r="M273" s="195"/>
      <c r="N273" s="196"/>
      <c r="O273" s="196"/>
      <c r="P273" s="196"/>
      <c r="Q273" s="196"/>
      <c r="R273" s="196"/>
      <c r="S273" s="196"/>
      <c r="T273" s="197"/>
      <c r="AT273" s="193" t="s">
        <v>175</v>
      </c>
      <c r="AU273" s="193" t="s">
        <v>87</v>
      </c>
      <c r="AV273" s="191" t="s">
        <v>85</v>
      </c>
      <c r="AW273" s="191" t="s">
        <v>33</v>
      </c>
      <c r="AX273" s="191" t="s">
        <v>78</v>
      </c>
      <c r="AY273" s="193" t="s">
        <v>164</v>
      </c>
    </row>
    <row r="274" spans="1:65" s="198" customFormat="1" x14ac:dyDescent="0.2">
      <c r="B274" s="199"/>
      <c r="D274" s="185" t="s">
        <v>175</v>
      </c>
      <c r="E274" s="200" t="s">
        <v>1</v>
      </c>
      <c r="F274" s="201" t="s">
        <v>698</v>
      </c>
      <c r="H274" s="202">
        <v>1</v>
      </c>
      <c r="I274" s="229"/>
      <c r="L274" s="199"/>
      <c r="M274" s="203"/>
      <c r="N274" s="204"/>
      <c r="O274" s="204"/>
      <c r="P274" s="204"/>
      <c r="Q274" s="204"/>
      <c r="R274" s="204"/>
      <c r="S274" s="204"/>
      <c r="T274" s="205"/>
      <c r="AT274" s="200" t="s">
        <v>175</v>
      </c>
      <c r="AU274" s="200" t="s">
        <v>87</v>
      </c>
      <c r="AV274" s="198" t="s">
        <v>87</v>
      </c>
      <c r="AW274" s="198" t="s">
        <v>33</v>
      </c>
      <c r="AX274" s="198" t="s">
        <v>78</v>
      </c>
      <c r="AY274" s="200" t="s">
        <v>164</v>
      </c>
    </row>
    <row r="275" spans="1:65" s="198" customFormat="1" x14ac:dyDescent="0.2">
      <c r="B275" s="199"/>
      <c r="D275" s="185" t="s">
        <v>175</v>
      </c>
      <c r="E275" s="200" t="s">
        <v>1</v>
      </c>
      <c r="F275" s="201" t="s">
        <v>699</v>
      </c>
      <c r="H275" s="202">
        <v>2</v>
      </c>
      <c r="I275" s="229"/>
      <c r="L275" s="199"/>
      <c r="M275" s="203"/>
      <c r="N275" s="204"/>
      <c r="O275" s="204"/>
      <c r="P275" s="204"/>
      <c r="Q275" s="204"/>
      <c r="R275" s="204"/>
      <c r="S275" s="204"/>
      <c r="T275" s="205"/>
      <c r="AT275" s="200" t="s">
        <v>175</v>
      </c>
      <c r="AU275" s="200" t="s">
        <v>87</v>
      </c>
      <c r="AV275" s="198" t="s">
        <v>87</v>
      </c>
      <c r="AW275" s="198" t="s">
        <v>33</v>
      </c>
      <c r="AX275" s="198" t="s">
        <v>78</v>
      </c>
      <c r="AY275" s="200" t="s">
        <v>164</v>
      </c>
    </row>
    <row r="276" spans="1:65" s="206" customFormat="1" x14ac:dyDescent="0.2">
      <c r="B276" s="207"/>
      <c r="D276" s="185" t="s">
        <v>175</v>
      </c>
      <c r="E276" s="208" t="s">
        <v>1</v>
      </c>
      <c r="F276" s="209" t="s">
        <v>233</v>
      </c>
      <c r="H276" s="210">
        <v>3</v>
      </c>
      <c r="I276" s="230"/>
      <c r="L276" s="207"/>
      <c r="M276" s="211"/>
      <c r="N276" s="212"/>
      <c r="O276" s="212"/>
      <c r="P276" s="212"/>
      <c r="Q276" s="212"/>
      <c r="R276" s="212"/>
      <c r="S276" s="212"/>
      <c r="T276" s="213"/>
      <c r="AT276" s="208" t="s">
        <v>175</v>
      </c>
      <c r="AU276" s="208" t="s">
        <v>87</v>
      </c>
      <c r="AV276" s="206" t="s">
        <v>171</v>
      </c>
      <c r="AW276" s="206" t="s">
        <v>33</v>
      </c>
      <c r="AX276" s="206" t="s">
        <v>85</v>
      </c>
      <c r="AY276" s="208" t="s">
        <v>164</v>
      </c>
    </row>
    <row r="277" spans="1:65" s="97" customFormat="1" ht="16.5" customHeight="1" x14ac:dyDescent="0.2">
      <c r="A277" s="95"/>
      <c r="B277" s="94"/>
      <c r="C277" s="214" t="s">
        <v>425</v>
      </c>
      <c r="D277" s="214" t="s">
        <v>278</v>
      </c>
      <c r="E277" s="215" t="s">
        <v>700</v>
      </c>
      <c r="F277" s="216" t="s">
        <v>701</v>
      </c>
      <c r="G277" s="217" t="s">
        <v>349</v>
      </c>
      <c r="H277" s="218">
        <v>1</v>
      </c>
      <c r="I277" s="74"/>
      <c r="J277" s="219">
        <f>ROUND(I277*H277,2)</f>
        <v>0</v>
      </c>
      <c r="K277" s="216" t="s">
        <v>1</v>
      </c>
      <c r="L277" s="220"/>
      <c r="M277" s="221" t="s">
        <v>1</v>
      </c>
      <c r="N277" s="222" t="s">
        <v>43</v>
      </c>
      <c r="O277" s="181">
        <v>0</v>
      </c>
      <c r="P277" s="181">
        <f>O277*H277</f>
        <v>0</v>
      </c>
      <c r="Q277" s="181">
        <v>1.2500000000000001E-2</v>
      </c>
      <c r="R277" s="181">
        <f>Q277*H277</f>
        <v>1.2500000000000001E-2</v>
      </c>
      <c r="S277" s="181">
        <v>0</v>
      </c>
      <c r="T277" s="182">
        <f>S277*H277</f>
        <v>0</v>
      </c>
      <c r="U277" s="95"/>
      <c r="V277" s="95"/>
      <c r="W277" s="95"/>
      <c r="X277" s="95"/>
      <c r="Y277" s="95"/>
      <c r="Z277" s="95"/>
      <c r="AA277" s="95"/>
      <c r="AB277" s="95"/>
      <c r="AC277" s="95"/>
      <c r="AD277" s="95"/>
      <c r="AE277" s="95"/>
      <c r="AR277" s="183" t="s">
        <v>212</v>
      </c>
      <c r="AT277" s="183" t="s">
        <v>278</v>
      </c>
      <c r="AU277" s="183" t="s">
        <v>87</v>
      </c>
      <c r="AY277" s="87" t="s">
        <v>164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87" t="s">
        <v>85</v>
      </c>
      <c r="BK277" s="184">
        <f>ROUND(I277*H277,2)</f>
        <v>0</v>
      </c>
      <c r="BL277" s="87" t="s">
        <v>171</v>
      </c>
      <c r="BM277" s="183" t="s">
        <v>702</v>
      </c>
    </row>
    <row r="278" spans="1:65" s="97" customFormat="1" ht="16.5" customHeight="1" x14ac:dyDescent="0.2">
      <c r="A278" s="95"/>
      <c r="B278" s="94"/>
      <c r="C278" s="214" t="s">
        <v>430</v>
      </c>
      <c r="D278" s="214" t="s">
        <v>278</v>
      </c>
      <c r="E278" s="215" t="s">
        <v>703</v>
      </c>
      <c r="F278" s="216" t="s">
        <v>704</v>
      </c>
      <c r="G278" s="217" t="s">
        <v>349</v>
      </c>
      <c r="H278" s="218">
        <v>2</v>
      </c>
      <c r="I278" s="74"/>
      <c r="J278" s="219">
        <f>ROUND(I278*H278,2)</f>
        <v>0</v>
      </c>
      <c r="K278" s="216" t="s">
        <v>1</v>
      </c>
      <c r="L278" s="220"/>
      <c r="M278" s="221" t="s">
        <v>1</v>
      </c>
      <c r="N278" s="222" t="s">
        <v>43</v>
      </c>
      <c r="O278" s="181">
        <v>0</v>
      </c>
      <c r="P278" s="181">
        <f>O278*H278</f>
        <v>0</v>
      </c>
      <c r="Q278" s="181">
        <v>6.4900000000000001E-3</v>
      </c>
      <c r="R278" s="181">
        <f>Q278*H278</f>
        <v>1.298E-2</v>
      </c>
      <c r="S278" s="181">
        <v>0</v>
      </c>
      <c r="T278" s="182">
        <f>S278*H278</f>
        <v>0</v>
      </c>
      <c r="U278" s="95"/>
      <c r="V278" s="95"/>
      <c r="W278" s="95"/>
      <c r="X278" s="95"/>
      <c r="Y278" s="95"/>
      <c r="Z278" s="95"/>
      <c r="AA278" s="95"/>
      <c r="AB278" s="95"/>
      <c r="AC278" s="95"/>
      <c r="AD278" s="95"/>
      <c r="AE278" s="95"/>
      <c r="AR278" s="183" t="s">
        <v>212</v>
      </c>
      <c r="AT278" s="183" t="s">
        <v>278</v>
      </c>
      <c r="AU278" s="183" t="s">
        <v>87</v>
      </c>
      <c r="AY278" s="87" t="s">
        <v>164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87" t="s">
        <v>85</v>
      </c>
      <c r="BK278" s="184">
        <f>ROUND(I278*H278,2)</f>
        <v>0</v>
      </c>
      <c r="BL278" s="87" t="s">
        <v>171</v>
      </c>
      <c r="BM278" s="183" t="s">
        <v>705</v>
      </c>
    </row>
    <row r="279" spans="1:65" s="198" customFormat="1" x14ac:dyDescent="0.2">
      <c r="B279" s="199"/>
      <c r="D279" s="185" t="s">
        <v>175</v>
      </c>
      <c r="E279" s="200" t="s">
        <v>1</v>
      </c>
      <c r="F279" s="201" t="s">
        <v>699</v>
      </c>
      <c r="H279" s="202">
        <v>2</v>
      </c>
      <c r="I279" s="229"/>
      <c r="L279" s="199"/>
      <c r="M279" s="203"/>
      <c r="N279" s="204"/>
      <c r="O279" s="204"/>
      <c r="P279" s="204"/>
      <c r="Q279" s="204"/>
      <c r="R279" s="204"/>
      <c r="S279" s="204"/>
      <c r="T279" s="205"/>
      <c r="AT279" s="200" t="s">
        <v>175</v>
      </c>
      <c r="AU279" s="200" t="s">
        <v>87</v>
      </c>
      <c r="AV279" s="198" t="s">
        <v>87</v>
      </c>
      <c r="AW279" s="198" t="s">
        <v>33</v>
      </c>
      <c r="AX279" s="198" t="s">
        <v>85</v>
      </c>
      <c r="AY279" s="200" t="s">
        <v>164</v>
      </c>
    </row>
    <row r="280" spans="1:65" s="97" customFormat="1" ht="44.25" customHeight="1" x14ac:dyDescent="0.2">
      <c r="A280" s="95"/>
      <c r="B280" s="94"/>
      <c r="C280" s="173" t="s">
        <v>434</v>
      </c>
      <c r="D280" s="173" t="s">
        <v>166</v>
      </c>
      <c r="E280" s="174" t="s">
        <v>706</v>
      </c>
      <c r="F280" s="175" t="s">
        <v>707</v>
      </c>
      <c r="G280" s="176" t="s">
        <v>349</v>
      </c>
      <c r="H280" s="177">
        <v>1</v>
      </c>
      <c r="I280" s="73"/>
      <c r="J280" s="178">
        <f>ROUND(I280*H280,2)</f>
        <v>0</v>
      </c>
      <c r="K280" s="175" t="s">
        <v>170</v>
      </c>
      <c r="L280" s="94"/>
      <c r="M280" s="179" t="s">
        <v>1</v>
      </c>
      <c r="N280" s="180" t="s">
        <v>43</v>
      </c>
      <c r="O280" s="181">
        <v>0.625</v>
      </c>
      <c r="P280" s="181">
        <f>O280*H280</f>
        <v>0.625</v>
      </c>
      <c r="Q280" s="181">
        <v>1E-4</v>
      </c>
      <c r="R280" s="181">
        <f>Q280*H280</f>
        <v>1E-4</v>
      </c>
      <c r="S280" s="181">
        <v>0</v>
      </c>
      <c r="T280" s="182">
        <f>S280*H280</f>
        <v>0</v>
      </c>
      <c r="U280" s="95"/>
      <c r="V280" s="95"/>
      <c r="W280" s="95"/>
      <c r="X280" s="95"/>
      <c r="Y280" s="95"/>
      <c r="Z280" s="95"/>
      <c r="AA280" s="95"/>
      <c r="AB280" s="95"/>
      <c r="AC280" s="95"/>
      <c r="AD280" s="95"/>
      <c r="AE280" s="95"/>
      <c r="AR280" s="183" t="s">
        <v>171</v>
      </c>
      <c r="AT280" s="183" t="s">
        <v>166</v>
      </c>
      <c r="AU280" s="183" t="s">
        <v>87</v>
      </c>
      <c r="AY280" s="87" t="s">
        <v>164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87" t="s">
        <v>85</v>
      </c>
      <c r="BK280" s="184">
        <f>ROUND(I280*H280,2)</f>
        <v>0</v>
      </c>
      <c r="BL280" s="87" t="s">
        <v>171</v>
      </c>
      <c r="BM280" s="183" t="s">
        <v>708</v>
      </c>
    </row>
    <row r="281" spans="1:65" s="191" customFormat="1" x14ac:dyDescent="0.2">
      <c r="B281" s="192"/>
      <c r="D281" s="185" t="s">
        <v>175</v>
      </c>
      <c r="E281" s="193" t="s">
        <v>1</v>
      </c>
      <c r="F281" s="194" t="s">
        <v>657</v>
      </c>
      <c r="H281" s="193" t="s">
        <v>1</v>
      </c>
      <c r="I281" s="228"/>
      <c r="L281" s="192"/>
      <c r="M281" s="195"/>
      <c r="N281" s="196"/>
      <c r="O281" s="196"/>
      <c r="P281" s="196"/>
      <c r="Q281" s="196"/>
      <c r="R281" s="196"/>
      <c r="S281" s="196"/>
      <c r="T281" s="197"/>
      <c r="AT281" s="193" t="s">
        <v>175</v>
      </c>
      <c r="AU281" s="193" t="s">
        <v>87</v>
      </c>
      <c r="AV281" s="191" t="s">
        <v>85</v>
      </c>
      <c r="AW281" s="191" t="s">
        <v>33</v>
      </c>
      <c r="AX281" s="191" t="s">
        <v>78</v>
      </c>
      <c r="AY281" s="193" t="s">
        <v>164</v>
      </c>
    </row>
    <row r="282" spans="1:65" s="198" customFormat="1" x14ac:dyDescent="0.2">
      <c r="B282" s="199"/>
      <c r="D282" s="185" t="s">
        <v>175</v>
      </c>
      <c r="E282" s="200" t="s">
        <v>1</v>
      </c>
      <c r="F282" s="201" t="s">
        <v>85</v>
      </c>
      <c r="H282" s="202">
        <v>1</v>
      </c>
      <c r="I282" s="229"/>
      <c r="L282" s="199"/>
      <c r="M282" s="203"/>
      <c r="N282" s="204"/>
      <c r="O282" s="204"/>
      <c r="P282" s="204"/>
      <c r="Q282" s="204"/>
      <c r="R282" s="204"/>
      <c r="S282" s="204"/>
      <c r="T282" s="205"/>
      <c r="AT282" s="200" t="s">
        <v>175</v>
      </c>
      <c r="AU282" s="200" t="s">
        <v>87</v>
      </c>
      <c r="AV282" s="198" t="s">
        <v>87</v>
      </c>
      <c r="AW282" s="198" t="s">
        <v>33</v>
      </c>
      <c r="AX282" s="198" t="s">
        <v>85</v>
      </c>
      <c r="AY282" s="200" t="s">
        <v>164</v>
      </c>
    </row>
    <row r="283" spans="1:65" s="97" customFormat="1" ht="21.75" customHeight="1" x14ac:dyDescent="0.2">
      <c r="A283" s="95"/>
      <c r="B283" s="94"/>
      <c r="C283" s="214" t="s">
        <v>439</v>
      </c>
      <c r="D283" s="214" t="s">
        <v>278</v>
      </c>
      <c r="E283" s="215" t="s">
        <v>709</v>
      </c>
      <c r="F283" s="216" t="s">
        <v>710</v>
      </c>
      <c r="G283" s="217" t="s">
        <v>349</v>
      </c>
      <c r="H283" s="218">
        <v>1</v>
      </c>
      <c r="I283" s="74"/>
      <c r="J283" s="219">
        <f>ROUND(I283*H283,2)</f>
        <v>0</v>
      </c>
      <c r="K283" s="216" t="s">
        <v>170</v>
      </c>
      <c r="L283" s="220"/>
      <c r="M283" s="221" t="s">
        <v>1</v>
      </c>
      <c r="N283" s="222" t="s">
        <v>43</v>
      </c>
      <c r="O283" s="181">
        <v>0</v>
      </c>
      <c r="P283" s="181">
        <f>O283*H283</f>
        <v>0</v>
      </c>
      <c r="Q283" s="181">
        <v>6.7000000000000002E-3</v>
      </c>
      <c r="R283" s="181">
        <f>Q283*H283</f>
        <v>6.7000000000000002E-3</v>
      </c>
      <c r="S283" s="181">
        <v>0</v>
      </c>
      <c r="T283" s="182">
        <f>S283*H283</f>
        <v>0</v>
      </c>
      <c r="U283" s="95"/>
      <c r="V283" s="95"/>
      <c r="W283" s="95"/>
      <c r="X283" s="95"/>
      <c r="Y283" s="95"/>
      <c r="Z283" s="95"/>
      <c r="AA283" s="95"/>
      <c r="AB283" s="95"/>
      <c r="AC283" s="95"/>
      <c r="AD283" s="95"/>
      <c r="AE283" s="95"/>
      <c r="AR283" s="183" t="s">
        <v>212</v>
      </c>
      <c r="AT283" s="183" t="s">
        <v>278</v>
      </c>
      <c r="AU283" s="183" t="s">
        <v>87</v>
      </c>
      <c r="AY283" s="87" t="s">
        <v>164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87" t="s">
        <v>85</v>
      </c>
      <c r="BK283" s="184">
        <f>ROUND(I283*H283,2)</f>
        <v>0</v>
      </c>
      <c r="BL283" s="87" t="s">
        <v>171</v>
      </c>
      <c r="BM283" s="183" t="s">
        <v>711</v>
      </c>
    </row>
    <row r="284" spans="1:65" s="97" customFormat="1" ht="33" customHeight="1" x14ac:dyDescent="0.2">
      <c r="A284" s="95"/>
      <c r="B284" s="94"/>
      <c r="C284" s="173" t="s">
        <v>443</v>
      </c>
      <c r="D284" s="173" t="s">
        <v>166</v>
      </c>
      <c r="E284" s="174" t="s">
        <v>712</v>
      </c>
      <c r="F284" s="175" t="s">
        <v>713</v>
      </c>
      <c r="G284" s="176" t="s">
        <v>349</v>
      </c>
      <c r="H284" s="177">
        <v>1</v>
      </c>
      <c r="I284" s="73"/>
      <c r="J284" s="178">
        <f>ROUND(I284*H284,2)</f>
        <v>0</v>
      </c>
      <c r="K284" s="175" t="s">
        <v>170</v>
      </c>
      <c r="L284" s="94"/>
      <c r="M284" s="179" t="s">
        <v>1</v>
      </c>
      <c r="N284" s="180" t="s">
        <v>43</v>
      </c>
      <c r="O284" s="181">
        <v>0.85599999999999998</v>
      </c>
      <c r="P284" s="181">
        <f>O284*H284</f>
        <v>0.85599999999999998</v>
      </c>
      <c r="Q284" s="181">
        <v>1.67E-3</v>
      </c>
      <c r="R284" s="181">
        <f>Q284*H284</f>
        <v>1.67E-3</v>
      </c>
      <c r="S284" s="181">
        <v>0</v>
      </c>
      <c r="T284" s="182">
        <f>S284*H284</f>
        <v>0</v>
      </c>
      <c r="U284" s="95"/>
      <c r="V284" s="95"/>
      <c r="W284" s="95"/>
      <c r="X284" s="95"/>
      <c r="Y284" s="95"/>
      <c r="Z284" s="95"/>
      <c r="AA284" s="95"/>
      <c r="AB284" s="95"/>
      <c r="AC284" s="95"/>
      <c r="AD284" s="95"/>
      <c r="AE284" s="95"/>
      <c r="AR284" s="183" t="s">
        <v>171</v>
      </c>
      <c r="AT284" s="183" t="s">
        <v>166</v>
      </c>
      <c r="AU284" s="183" t="s">
        <v>87</v>
      </c>
      <c r="AY284" s="87" t="s">
        <v>164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87" t="s">
        <v>85</v>
      </c>
      <c r="BK284" s="184">
        <f>ROUND(I284*H284,2)</f>
        <v>0</v>
      </c>
      <c r="BL284" s="87" t="s">
        <v>171</v>
      </c>
      <c r="BM284" s="183" t="s">
        <v>714</v>
      </c>
    </row>
    <row r="285" spans="1:65" s="191" customFormat="1" x14ac:dyDescent="0.2">
      <c r="B285" s="192"/>
      <c r="D285" s="185" t="s">
        <v>175</v>
      </c>
      <c r="E285" s="193" t="s">
        <v>1</v>
      </c>
      <c r="F285" s="194" t="s">
        <v>657</v>
      </c>
      <c r="H285" s="193" t="s">
        <v>1</v>
      </c>
      <c r="I285" s="228"/>
      <c r="L285" s="192"/>
      <c r="M285" s="195"/>
      <c r="N285" s="196"/>
      <c r="O285" s="196"/>
      <c r="P285" s="196"/>
      <c r="Q285" s="196"/>
      <c r="R285" s="196"/>
      <c r="S285" s="196"/>
      <c r="T285" s="197"/>
      <c r="AT285" s="193" t="s">
        <v>175</v>
      </c>
      <c r="AU285" s="193" t="s">
        <v>87</v>
      </c>
      <c r="AV285" s="191" t="s">
        <v>85</v>
      </c>
      <c r="AW285" s="191" t="s">
        <v>33</v>
      </c>
      <c r="AX285" s="191" t="s">
        <v>78</v>
      </c>
      <c r="AY285" s="193" t="s">
        <v>164</v>
      </c>
    </row>
    <row r="286" spans="1:65" s="198" customFormat="1" x14ac:dyDescent="0.2">
      <c r="B286" s="199"/>
      <c r="D286" s="185" t="s">
        <v>175</v>
      </c>
      <c r="E286" s="200" t="s">
        <v>1</v>
      </c>
      <c r="F286" s="201" t="s">
        <v>85</v>
      </c>
      <c r="H286" s="202">
        <v>1</v>
      </c>
      <c r="I286" s="229"/>
      <c r="L286" s="199"/>
      <c r="M286" s="203"/>
      <c r="N286" s="204"/>
      <c r="O286" s="204"/>
      <c r="P286" s="204"/>
      <c r="Q286" s="204"/>
      <c r="R286" s="204"/>
      <c r="S286" s="204"/>
      <c r="T286" s="205"/>
      <c r="AT286" s="200" t="s">
        <v>175</v>
      </c>
      <c r="AU286" s="200" t="s">
        <v>87</v>
      </c>
      <c r="AV286" s="198" t="s">
        <v>87</v>
      </c>
      <c r="AW286" s="198" t="s">
        <v>33</v>
      </c>
      <c r="AX286" s="198" t="s">
        <v>85</v>
      </c>
      <c r="AY286" s="200" t="s">
        <v>164</v>
      </c>
    </row>
    <row r="287" spans="1:65" s="97" customFormat="1" ht="21.75" customHeight="1" x14ac:dyDescent="0.2">
      <c r="A287" s="95"/>
      <c r="B287" s="94"/>
      <c r="C287" s="214" t="s">
        <v>447</v>
      </c>
      <c r="D287" s="214" t="s">
        <v>278</v>
      </c>
      <c r="E287" s="215" t="s">
        <v>715</v>
      </c>
      <c r="F287" s="216" t="s">
        <v>716</v>
      </c>
      <c r="G287" s="217" t="s">
        <v>349</v>
      </c>
      <c r="H287" s="218">
        <v>1</v>
      </c>
      <c r="I287" s="74"/>
      <c r="J287" s="219">
        <f>ROUND(I287*H287,2)</f>
        <v>0</v>
      </c>
      <c r="K287" s="216" t="s">
        <v>170</v>
      </c>
      <c r="L287" s="220"/>
      <c r="M287" s="221" t="s">
        <v>1</v>
      </c>
      <c r="N287" s="222" t="s">
        <v>43</v>
      </c>
      <c r="O287" s="181">
        <v>0</v>
      </c>
      <c r="P287" s="181">
        <f>O287*H287</f>
        <v>0</v>
      </c>
      <c r="Q287" s="181">
        <v>8.6E-3</v>
      </c>
      <c r="R287" s="181">
        <f>Q287*H287</f>
        <v>8.6E-3</v>
      </c>
      <c r="S287" s="181">
        <v>0</v>
      </c>
      <c r="T287" s="182">
        <f>S287*H287</f>
        <v>0</v>
      </c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R287" s="183" t="s">
        <v>212</v>
      </c>
      <c r="AT287" s="183" t="s">
        <v>278</v>
      </c>
      <c r="AU287" s="183" t="s">
        <v>87</v>
      </c>
      <c r="AY287" s="87" t="s">
        <v>164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87" t="s">
        <v>85</v>
      </c>
      <c r="BK287" s="184">
        <f>ROUND(I287*H287,2)</f>
        <v>0</v>
      </c>
      <c r="BL287" s="87" t="s">
        <v>171</v>
      </c>
      <c r="BM287" s="183" t="s">
        <v>717</v>
      </c>
    </row>
    <row r="288" spans="1:65" s="97" customFormat="1" ht="33" customHeight="1" x14ac:dyDescent="0.2">
      <c r="A288" s="95"/>
      <c r="B288" s="94"/>
      <c r="C288" s="173" t="s">
        <v>451</v>
      </c>
      <c r="D288" s="173" t="s">
        <v>166</v>
      </c>
      <c r="E288" s="174" t="s">
        <v>718</v>
      </c>
      <c r="F288" s="175" t="s">
        <v>719</v>
      </c>
      <c r="G288" s="176" t="s">
        <v>349</v>
      </c>
      <c r="H288" s="177">
        <v>1</v>
      </c>
      <c r="I288" s="73"/>
      <c r="J288" s="178">
        <f>ROUND(I288*H288,2)</f>
        <v>0</v>
      </c>
      <c r="K288" s="175" t="s">
        <v>170</v>
      </c>
      <c r="L288" s="94"/>
      <c r="M288" s="179" t="s">
        <v>1</v>
      </c>
      <c r="N288" s="180" t="s">
        <v>43</v>
      </c>
      <c r="O288" s="181">
        <v>1.24</v>
      </c>
      <c r="P288" s="181">
        <f>O288*H288</f>
        <v>1.24</v>
      </c>
      <c r="Q288" s="181">
        <v>1.7099999999999999E-3</v>
      </c>
      <c r="R288" s="181">
        <f>Q288*H288</f>
        <v>1.7099999999999999E-3</v>
      </c>
      <c r="S288" s="181">
        <v>0</v>
      </c>
      <c r="T288" s="182">
        <f>S288*H288</f>
        <v>0</v>
      </c>
      <c r="U288" s="95"/>
      <c r="V288" s="95"/>
      <c r="W288" s="95"/>
      <c r="X288" s="95"/>
      <c r="Y288" s="95"/>
      <c r="Z288" s="95"/>
      <c r="AA288" s="95"/>
      <c r="AB288" s="95"/>
      <c r="AC288" s="95"/>
      <c r="AD288" s="95"/>
      <c r="AE288" s="95"/>
      <c r="AR288" s="183" t="s">
        <v>171</v>
      </c>
      <c r="AT288" s="183" t="s">
        <v>166</v>
      </c>
      <c r="AU288" s="183" t="s">
        <v>87</v>
      </c>
      <c r="AY288" s="87" t="s">
        <v>164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87" t="s">
        <v>85</v>
      </c>
      <c r="BK288" s="184">
        <f>ROUND(I288*H288,2)</f>
        <v>0</v>
      </c>
      <c r="BL288" s="87" t="s">
        <v>171</v>
      </c>
      <c r="BM288" s="183" t="s">
        <v>720</v>
      </c>
    </row>
    <row r="289" spans="1:65" s="191" customFormat="1" x14ac:dyDescent="0.2">
      <c r="B289" s="192"/>
      <c r="D289" s="185" t="s">
        <v>175</v>
      </c>
      <c r="E289" s="193" t="s">
        <v>1</v>
      </c>
      <c r="F289" s="194" t="s">
        <v>657</v>
      </c>
      <c r="H289" s="193" t="s">
        <v>1</v>
      </c>
      <c r="I289" s="228"/>
      <c r="L289" s="192"/>
      <c r="M289" s="195"/>
      <c r="N289" s="196"/>
      <c r="O289" s="196"/>
      <c r="P289" s="196"/>
      <c r="Q289" s="196"/>
      <c r="R289" s="196"/>
      <c r="S289" s="196"/>
      <c r="T289" s="197"/>
      <c r="AT289" s="193" t="s">
        <v>175</v>
      </c>
      <c r="AU289" s="193" t="s">
        <v>87</v>
      </c>
      <c r="AV289" s="191" t="s">
        <v>85</v>
      </c>
      <c r="AW289" s="191" t="s">
        <v>33</v>
      </c>
      <c r="AX289" s="191" t="s">
        <v>78</v>
      </c>
      <c r="AY289" s="193" t="s">
        <v>164</v>
      </c>
    </row>
    <row r="290" spans="1:65" s="198" customFormat="1" x14ac:dyDescent="0.2">
      <c r="B290" s="199"/>
      <c r="D290" s="185" t="s">
        <v>175</v>
      </c>
      <c r="E290" s="200" t="s">
        <v>1</v>
      </c>
      <c r="F290" s="201" t="s">
        <v>85</v>
      </c>
      <c r="H290" s="202">
        <v>1</v>
      </c>
      <c r="I290" s="229"/>
      <c r="L290" s="199"/>
      <c r="M290" s="203"/>
      <c r="N290" s="204"/>
      <c r="O290" s="204"/>
      <c r="P290" s="204"/>
      <c r="Q290" s="204"/>
      <c r="R290" s="204"/>
      <c r="S290" s="204"/>
      <c r="T290" s="205"/>
      <c r="AT290" s="200" t="s">
        <v>175</v>
      </c>
      <c r="AU290" s="200" t="s">
        <v>87</v>
      </c>
      <c r="AV290" s="198" t="s">
        <v>87</v>
      </c>
      <c r="AW290" s="198" t="s">
        <v>33</v>
      </c>
      <c r="AX290" s="198" t="s">
        <v>85</v>
      </c>
      <c r="AY290" s="200" t="s">
        <v>164</v>
      </c>
    </row>
    <row r="291" spans="1:65" s="97" customFormat="1" ht="21.75" customHeight="1" x14ac:dyDescent="0.2">
      <c r="A291" s="95"/>
      <c r="B291" s="94"/>
      <c r="C291" s="214" t="s">
        <v>456</v>
      </c>
      <c r="D291" s="214" t="s">
        <v>278</v>
      </c>
      <c r="E291" s="215" t="s">
        <v>721</v>
      </c>
      <c r="F291" s="216" t="s">
        <v>722</v>
      </c>
      <c r="G291" s="217" t="s">
        <v>349</v>
      </c>
      <c r="H291" s="218">
        <v>1</v>
      </c>
      <c r="I291" s="74"/>
      <c r="J291" s="219">
        <f>ROUND(I291*H291,2)</f>
        <v>0</v>
      </c>
      <c r="K291" s="216" t="s">
        <v>170</v>
      </c>
      <c r="L291" s="220"/>
      <c r="M291" s="221" t="s">
        <v>1</v>
      </c>
      <c r="N291" s="222" t="s">
        <v>43</v>
      </c>
      <c r="O291" s="181">
        <v>0</v>
      </c>
      <c r="P291" s="181">
        <f>O291*H291</f>
        <v>0</v>
      </c>
      <c r="Q291" s="181">
        <v>1.78E-2</v>
      </c>
      <c r="R291" s="181">
        <f>Q291*H291</f>
        <v>1.78E-2</v>
      </c>
      <c r="S291" s="181">
        <v>0</v>
      </c>
      <c r="T291" s="182">
        <f>S291*H291</f>
        <v>0</v>
      </c>
      <c r="U291" s="95"/>
      <c r="V291" s="95"/>
      <c r="W291" s="95"/>
      <c r="X291" s="95"/>
      <c r="Y291" s="95"/>
      <c r="Z291" s="95"/>
      <c r="AA291" s="95"/>
      <c r="AB291" s="95"/>
      <c r="AC291" s="95"/>
      <c r="AD291" s="95"/>
      <c r="AE291" s="95"/>
      <c r="AR291" s="183" t="s">
        <v>212</v>
      </c>
      <c r="AT291" s="183" t="s">
        <v>278</v>
      </c>
      <c r="AU291" s="183" t="s">
        <v>87</v>
      </c>
      <c r="AY291" s="87" t="s">
        <v>164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87" t="s">
        <v>85</v>
      </c>
      <c r="BK291" s="184">
        <f>ROUND(I291*H291,2)</f>
        <v>0</v>
      </c>
      <c r="BL291" s="87" t="s">
        <v>171</v>
      </c>
      <c r="BM291" s="183" t="s">
        <v>723</v>
      </c>
    </row>
    <row r="292" spans="1:65" s="97" customFormat="1" ht="33" customHeight="1" x14ac:dyDescent="0.2">
      <c r="A292" s="95"/>
      <c r="B292" s="94"/>
      <c r="C292" s="173" t="s">
        <v>460</v>
      </c>
      <c r="D292" s="173" t="s">
        <v>166</v>
      </c>
      <c r="E292" s="174" t="s">
        <v>724</v>
      </c>
      <c r="F292" s="175" t="s">
        <v>725</v>
      </c>
      <c r="G292" s="176" t="s">
        <v>187</v>
      </c>
      <c r="H292" s="177">
        <v>45.3</v>
      </c>
      <c r="I292" s="73"/>
      <c r="J292" s="178">
        <f>ROUND(I292*H292,2)</f>
        <v>0</v>
      </c>
      <c r="K292" s="175" t="s">
        <v>170</v>
      </c>
      <c r="L292" s="94"/>
      <c r="M292" s="179" t="s">
        <v>1</v>
      </c>
      <c r="N292" s="180" t="s">
        <v>43</v>
      </c>
      <c r="O292" s="181">
        <v>0.17100000000000001</v>
      </c>
      <c r="P292" s="181">
        <f>O292*H292</f>
        <v>7.7462999999999997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95"/>
      <c r="V292" s="95"/>
      <c r="W292" s="95"/>
      <c r="X292" s="95"/>
      <c r="Y292" s="95"/>
      <c r="Z292" s="95"/>
      <c r="AA292" s="95"/>
      <c r="AB292" s="95"/>
      <c r="AC292" s="95"/>
      <c r="AD292" s="95"/>
      <c r="AE292" s="95"/>
      <c r="AR292" s="183" t="s">
        <v>171</v>
      </c>
      <c r="AT292" s="183" t="s">
        <v>166</v>
      </c>
      <c r="AU292" s="183" t="s">
        <v>87</v>
      </c>
      <c r="AY292" s="87" t="s">
        <v>164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87" t="s">
        <v>85</v>
      </c>
      <c r="BK292" s="184">
        <f>ROUND(I292*H292,2)</f>
        <v>0</v>
      </c>
      <c r="BL292" s="87" t="s">
        <v>171</v>
      </c>
      <c r="BM292" s="183" t="s">
        <v>726</v>
      </c>
    </row>
    <row r="293" spans="1:65" s="191" customFormat="1" x14ac:dyDescent="0.2">
      <c r="B293" s="192"/>
      <c r="D293" s="185" t="s">
        <v>175</v>
      </c>
      <c r="E293" s="193" t="s">
        <v>1</v>
      </c>
      <c r="F293" s="194" t="s">
        <v>657</v>
      </c>
      <c r="H293" s="193" t="s">
        <v>1</v>
      </c>
      <c r="I293" s="228"/>
      <c r="L293" s="192"/>
      <c r="M293" s="195"/>
      <c r="N293" s="196"/>
      <c r="O293" s="196"/>
      <c r="P293" s="196"/>
      <c r="Q293" s="196"/>
      <c r="R293" s="196"/>
      <c r="S293" s="196"/>
      <c r="T293" s="197"/>
      <c r="AT293" s="193" t="s">
        <v>175</v>
      </c>
      <c r="AU293" s="193" t="s">
        <v>87</v>
      </c>
      <c r="AV293" s="191" t="s">
        <v>85</v>
      </c>
      <c r="AW293" s="191" t="s">
        <v>33</v>
      </c>
      <c r="AX293" s="191" t="s">
        <v>78</v>
      </c>
      <c r="AY293" s="193" t="s">
        <v>164</v>
      </c>
    </row>
    <row r="294" spans="1:65" s="198" customFormat="1" x14ac:dyDescent="0.2">
      <c r="B294" s="199"/>
      <c r="D294" s="185" t="s">
        <v>175</v>
      </c>
      <c r="E294" s="200" t="s">
        <v>1</v>
      </c>
      <c r="F294" s="201" t="s">
        <v>727</v>
      </c>
      <c r="H294" s="202">
        <v>45.3</v>
      </c>
      <c r="I294" s="229"/>
      <c r="L294" s="199"/>
      <c r="M294" s="203"/>
      <c r="N294" s="204"/>
      <c r="O294" s="204"/>
      <c r="P294" s="204"/>
      <c r="Q294" s="204"/>
      <c r="R294" s="204"/>
      <c r="S294" s="204"/>
      <c r="T294" s="205"/>
      <c r="AT294" s="200" t="s">
        <v>175</v>
      </c>
      <c r="AU294" s="200" t="s">
        <v>87</v>
      </c>
      <c r="AV294" s="198" t="s">
        <v>87</v>
      </c>
      <c r="AW294" s="198" t="s">
        <v>33</v>
      </c>
      <c r="AX294" s="198" t="s">
        <v>85</v>
      </c>
      <c r="AY294" s="200" t="s">
        <v>164</v>
      </c>
    </row>
    <row r="295" spans="1:65" s="97" customFormat="1" ht="16.5" customHeight="1" x14ac:dyDescent="0.2">
      <c r="A295" s="95"/>
      <c r="B295" s="94"/>
      <c r="C295" s="214" t="s">
        <v>465</v>
      </c>
      <c r="D295" s="214" t="s">
        <v>278</v>
      </c>
      <c r="E295" s="215" t="s">
        <v>728</v>
      </c>
      <c r="F295" s="216" t="s">
        <v>729</v>
      </c>
      <c r="G295" s="217" t="s">
        <v>187</v>
      </c>
      <c r="H295" s="218">
        <v>45.3</v>
      </c>
      <c r="I295" s="74"/>
      <c r="J295" s="219">
        <f>ROUND(I295*H295,2)</f>
        <v>0</v>
      </c>
      <c r="K295" s="216" t="s">
        <v>1</v>
      </c>
      <c r="L295" s="220"/>
      <c r="M295" s="221" t="s">
        <v>1</v>
      </c>
      <c r="N295" s="222" t="s">
        <v>43</v>
      </c>
      <c r="O295" s="181">
        <v>0</v>
      </c>
      <c r="P295" s="181">
        <f>O295*H295</f>
        <v>0</v>
      </c>
      <c r="Q295" s="181">
        <v>2.7999999999999998E-4</v>
      </c>
      <c r="R295" s="181">
        <f>Q295*H295</f>
        <v>1.2683999999999997E-2</v>
      </c>
      <c r="S295" s="181">
        <v>0</v>
      </c>
      <c r="T295" s="182">
        <f>S295*H295</f>
        <v>0</v>
      </c>
      <c r="U295" s="95"/>
      <c r="V295" s="95"/>
      <c r="W295" s="95"/>
      <c r="X295" s="95"/>
      <c r="Y295" s="95"/>
      <c r="Z295" s="95"/>
      <c r="AA295" s="95"/>
      <c r="AB295" s="95"/>
      <c r="AC295" s="95"/>
      <c r="AD295" s="95"/>
      <c r="AE295" s="95"/>
      <c r="AR295" s="183" t="s">
        <v>212</v>
      </c>
      <c r="AT295" s="183" t="s">
        <v>278</v>
      </c>
      <c r="AU295" s="183" t="s">
        <v>87</v>
      </c>
      <c r="AY295" s="87" t="s">
        <v>164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87" t="s">
        <v>85</v>
      </c>
      <c r="BK295" s="184">
        <f>ROUND(I295*H295,2)</f>
        <v>0</v>
      </c>
      <c r="BL295" s="87" t="s">
        <v>171</v>
      </c>
      <c r="BM295" s="183" t="s">
        <v>730</v>
      </c>
    </row>
    <row r="296" spans="1:65" s="191" customFormat="1" x14ac:dyDescent="0.2">
      <c r="B296" s="192"/>
      <c r="D296" s="185" t="s">
        <v>175</v>
      </c>
      <c r="E296" s="193" t="s">
        <v>1</v>
      </c>
      <c r="F296" s="194" t="s">
        <v>672</v>
      </c>
      <c r="H296" s="193" t="s">
        <v>1</v>
      </c>
      <c r="I296" s="228"/>
      <c r="L296" s="192"/>
      <c r="M296" s="195"/>
      <c r="N296" s="196"/>
      <c r="O296" s="196"/>
      <c r="P296" s="196"/>
      <c r="Q296" s="196"/>
      <c r="R296" s="196"/>
      <c r="S296" s="196"/>
      <c r="T296" s="197"/>
      <c r="AT296" s="193" t="s">
        <v>175</v>
      </c>
      <c r="AU296" s="193" t="s">
        <v>87</v>
      </c>
      <c r="AV296" s="191" t="s">
        <v>85</v>
      </c>
      <c r="AW296" s="191" t="s">
        <v>33</v>
      </c>
      <c r="AX296" s="191" t="s">
        <v>78</v>
      </c>
      <c r="AY296" s="193" t="s">
        <v>164</v>
      </c>
    </row>
    <row r="297" spans="1:65" s="198" customFormat="1" x14ac:dyDescent="0.2">
      <c r="B297" s="199"/>
      <c r="D297" s="185" t="s">
        <v>175</v>
      </c>
      <c r="E297" s="200" t="s">
        <v>1</v>
      </c>
      <c r="F297" s="201" t="s">
        <v>727</v>
      </c>
      <c r="H297" s="202">
        <v>45.3</v>
      </c>
      <c r="I297" s="229"/>
      <c r="L297" s="199"/>
      <c r="M297" s="203"/>
      <c r="N297" s="204"/>
      <c r="O297" s="204"/>
      <c r="P297" s="204"/>
      <c r="Q297" s="204"/>
      <c r="R297" s="204"/>
      <c r="S297" s="204"/>
      <c r="T297" s="205"/>
      <c r="AT297" s="200" t="s">
        <v>175</v>
      </c>
      <c r="AU297" s="200" t="s">
        <v>87</v>
      </c>
      <c r="AV297" s="198" t="s">
        <v>87</v>
      </c>
      <c r="AW297" s="198" t="s">
        <v>33</v>
      </c>
      <c r="AX297" s="198" t="s">
        <v>85</v>
      </c>
      <c r="AY297" s="200" t="s">
        <v>164</v>
      </c>
    </row>
    <row r="298" spans="1:65" s="97" customFormat="1" ht="33" customHeight="1" x14ac:dyDescent="0.2">
      <c r="A298" s="95"/>
      <c r="B298" s="94"/>
      <c r="C298" s="173" t="s">
        <v>469</v>
      </c>
      <c r="D298" s="173" t="s">
        <v>166</v>
      </c>
      <c r="E298" s="174" t="s">
        <v>731</v>
      </c>
      <c r="F298" s="175" t="s">
        <v>732</v>
      </c>
      <c r="G298" s="176" t="s">
        <v>187</v>
      </c>
      <c r="H298" s="177">
        <v>16</v>
      </c>
      <c r="I298" s="73"/>
      <c r="J298" s="178">
        <f>ROUND(I298*H298,2)</f>
        <v>0</v>
      </c>
      <c r="K298" s="175" t="s">
        <v>170</v>
      </c>
      <c r="L298" s="94"/>
      <c r="M298" s="179" t="s">
        <v>1</v>
      </c>
      <c r="N298" s="180" t="s">
        <v>43</v>
      </c>
      <c r="O298" s="181">
        <v>0.248</v>
      </c>
      <c r="P298" s="181">
        <f>O298*H298</f>
        <v>3.968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95"/>
      <c r="V298" s="95"/>
      <c r="W298" s="95"/>
      <c r="X298" s="95"/>
      <c r="Y298" s="95"/>
      <c r="Z298" s="95"/>
      <c r="AA298" s="95"/>
      <c r="AB298" s="95"/>
      <c r="AC298" s="95"/>
      <c r="AD298" s="95"/>
      <c r="AE298" s="95"/>
      <c r="AR298" s="183" t="s">
        <v>171</v>
      </c>
      <c r="AT298" s="183" t="s">
        <v>166</v>
      </c>
      <c r="AU298" s="183" t="s">
        <v>87</v>
      </c>
      <c r="AY298" s="87" t="s">
        <v>164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87" t="s">
        <v>85</v>
      </c>
      <c r="BK298" s="184">
        <f>ROUND(I298*H298,2)</f>
        <v>0</v>
      </c>
      <c r="BL298" s="87" t="s">
        <v>171</v>
      </c>
      <c r="BM298" s="183" t="s">
        <v>733</v>
      </c>
    </row>
    <row r="299" spans="1:65" s="191" customFormat="1" x14ac:dyDescent="0.2">
      <c r="B299" s="192"/>
      <c r="D299" s="185" t="s">
        <v>175</v>
      </c>
      <c r="E299" s="193" t="s">
        <v>1</v>
      </c>
      <c r="F299" s="194" t="s">
        <v>734</v>
      </c>
      <c r="H299" s="193" t="s">
        <v>1</v>
      </c>
      <c r="I299" s="228"/>
      <c r="L299" s="192"/>
      <c r="M299" s="195"/>
      <c r="N299" s="196"/>
      <c r="O299" s="196"/>
      <c r="P299" s="196"/>
      <c r="Q299" s="196"/>
      <c r="R299" s="196"/>
      <c r="S299" s="196"/>
      <c r="T299" s="197"/>
      <c r="AT299" s="193" t="s">
        <v>175</v>
      </c>
      <c r="AU299" s="193" t="s">
        <v>87</v>
      </c>
      <c r="AV299" s="191" t="s">
        <v>85</v>
      </c>
      <c r="AW299" s="191" t="s">
        <v>33</v>
      </c>
      <c r="AX299" s="191" t="s">
        <v>78</v>
      </c>
      <c r="AY299" s="193" t="s">
        <v>164</v>
      </c>
    </row>
    <row r="300" spans="1:65" s="198" customFormat="1" x14ac:dyDescent="0.2">
      <c r="B300" s="199"/>
      <c r="D300" s="185" t="s">
        <v>175</v>
      </c>
      <c r="E300" s="200" t="s">
        <v>1</v>
      </c>
      <c r="F300" s="201" t="s">
        <v>735</v>
      </c>
      <c r="H300" s="202">
        <v>16</v>
      </c>
      <c r="I300" s="229"/>
      <c r="L300" s="199"/>
      <c r="M300" s="203"/>
      <c r="N300" s="204"/>
      <c r="O300" s="204"/>
      <c r="P300" s="204"/>
      <c r="Q300" s="204"/>
      <c r="R300" s="204"/>
      <c r="S300" s="204"/>
      <c r="T300" s="205"/>
      <c r="AT300" s="200" t="s">
        <v>175</v>
      </c>
      <c r="AU300" s="200" t="s">
        <v>87</v>
      </c>
      <c r="AV300" s="198" t="s">
        <v>87</v>
      </c>
      <c r="AW300" s="198" t="s">
        <v>33</v>
      </c>
      <c r="AX300" s="198" t="s">
        <v>85</v>
      </c>
      <c r="AY300" s="200" t="s">
        <v>164</v>
      </c>
    </row>
    <row r="301" spans="1:65" s="97" customFormat="1" ht="21.75" customHeight="1" x14ac:dyDescent="0.2">
      <c r="A301" s="95"/>
      <c r="B301" s="94"/>
      <c r="C301" s="214" t="s">
        <v>473</v>
      </c>
      <c r="D301" s="214" t="s">
        <v>278</v>
      </c>
      <c r="E301" s="215" t="s">
        <v>736</v>
      </c>
      <c r="F301" s="216" t="s">
        <v>737</v>
      </c>
      <c r="G301" s="217" t="s">
        <v>187</v>
      </c>
      <c r="H301" s="218">
        <v>16</v>
      </c>
      <c r="I301" s="74"/>
      <c r="J301" s="219">
        <f>ROUND(I301*H301,2)</f>
        <v>0</v>
      </c>
      <c r="K301" s="216" t="s">
        <v>170</v>
      </c>
      <c r="L301" s="220"/>
      <c r="M301" s="221" t="s">
        <v>1</v>
      </c>
      <c r="N301" s="222" t="s">
        <v>43</v>
      </c>
      <c r="O301" s="181">
        <v>0</v>
      </c>
      <c r="P301" s="181">
        <f>O301*H301</f>
        <v>0</v>
      </c>
      <c r="Q301" s="181">
        <v>1.5E-3</v>
      </c>
      <c r="R301" s="181">
        <f>Q301*H301</f>
        <v>2.4E-2</v>
      </c>
      <c r="S301" s="181">
        <v>0</v>
      </c>
      <c r="T301" s="182">
        <f>S301*H301</f>
        <v>0</v>
      </c>
      <c r="U301" s="95"/>
      <c r="V301" s="95"/>
      <c r="W301" s="95"/>
      <c r="X301" s="95"/>
      <c r="Y301" s="95"/>
      <c r="Z301" s="95"/>
      <c r="AA301" s="95"/>
      <c r="AB301" s="95"/>
      <c r="AC301" s="95"/>
      <c r="AD301" s="95"/>
      <c r="AE301" s="95"/>
      <c r="AR301" s="183" t="s">
        <v>212</v>
      </c>
      <c r="AT301" s="183" t="s">
        <v>278</v>
      </c>
      <c r="AU301" s="183" t="s">
        <v>87</v>
      </c>
      <c r="AY301" s="87" t="s">
        <v>164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87" t="s">
        <v>85</v>
      </c>
      <c r="BK301" s="184">
        <f>ROUND(I301*H301,2)</f>
        <v>0</v>
      </c>
      <c r="BL301" s="87" t="s">
        <v>171</v>
      </c>
      <c r="BM301" s="183" t="s">
        <v>738</v>
      </c>
    </row>
    <row r="302" spans="1:65" s="97" customFormat="1" ht="16.5" customHeight="1" x14ac:dyDescent="0.2">
      <c r="A302" s="95"/>
      <c r="B302" s="94"/>
      <c r="C302" s="173" t="s">
        <v>478</v>
      </c>
      <c r="D302" s="173" t="s">
        <v>166</v>
      </c>
      <c r="E302" s="174" t="s">
        <v>739</v>
      </c>
      <c r="F302" s="175" t="s">
        <v>740</v>
      </c>
      <c r="G302" s="176" t="s">
        <v>741</v>
      </c>
      <c r="H302" s="177">
        <v>16</v>
      </c>
      <c r="I302" s="73"/>
      <c r="J302" s="178">
        <f>ROUND(I302*H302,2)</f>
        <v>0</v>
      </c>
      <c r="K302" s="175" t="s">
        <v>1</v>
      </c>
      <c r="L302" s="94"/>
      <c r="M302" s="179" t="s">
        <v>1</v>
      </c>
      <c r="N302" s="180" t="s">
        <v>43</v>
      </c>
      <c r="O302" s="181">
        <v>0.25800000000000001</v>
      </c>
      <c r="P302" s="181">
        <f>O302*H302</f>
        <v>4.1280000000000001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R302" s="183" t="s">
        <v>171</v>
      </c>
      <c r="AT302" s="183" t="s">
        <v>166</v>
      </c>
      <c r="AU302" s="183" t="s">
        <v>87</v>
      </c>
      <c r="AY302" s="87" t="s">
        <v>164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87" t="s">
        <v>85</v>
      </c>
      <c r="BK302" s="184">
        <f>ROUND(I302*H302,2)</f>
        <v>0</v>
      </c>
      <c r="BL302" s="87" t="s">
        <v>171</v>
      </c>
      <c r="BM302" s="183" t="s">
        <v>742</v>
      </c>
    </row>
    <row r="303" spans="1:65" s="191" customFormat="1" x14ac:dyDescent="0.2">
      <c r="B303" s="192"/>
      <c r="D303" s="185" t="s">
        <v>175</v>
      </c>
      <c r="E303" s="193" t="s">
        <v>1</v>
      </c>
      <c r="F303" s="194" t="s">
        <v>416</v>
      </c>
      <c r="H303" s="193" t="s">
        <v>1</v>
      </c>
      <c r="I303" s="228"/>
      <c r="L303" s="192"/>
      <c r="M303" s="195"/>
      <c r="N303" s="196"/>
      <c r="O303" s="196"/>
      <c r="P303" s="196"/>
      <c r="Q303" s="196"/>
      <c r="R303" s="196"/>
      <c r="S303" s="196"/>
      <c r="T303" s="197"/>
      <c r="AT303" s="193" t="s">
        <v>175</v>
      </c>
      <c r="AU303" s="193" t="s">
        <v>87</v>
      </c>
      <c r="AV303" s="191" t="s">
        <v>85</v>
      </c>
      <c r="AW303" s="191" t="s">
        <v>33</v>
      </c>
      <c r="AX303" s="191" t="s">
        <v>78</v>
      </c>
      <c r="AY303" s="193" t="s">
        <v>164</v>
      </c>
    </row>
    <row r="304" spans="1:65" s="191" customFormat="1" x14ac:dyDescent="0.2">
      <c r="B304" s="192"/>
      <c r="D304" s="185" t="s">
        <v>175</v>
      </c>
      <c r="E304" s="193" t="s">
        <v>1</v>
      </c>
      <c r="F304" s="194" t="s">
        <v>743</v>
      </c>
      <c r="H304" s="193" t="s">
        <v>1</v>
      </c>
      <c r="I304" s="228"/>
      <c r="L304" s="192"/>
      <c r="M304" s="195"/>
      <c r="N304" s="196"/>
      <c r="O304" s="196"/>
      <c r="P304" s="196"/>
      <c r="Q304" s="196"/>
      <c r="R304" s="196"/>
      <c r="S304" s="196"/>
      <c r="T304" s="197"/>
      <c r="AT304" s="193" t="s">
        <v>175</v>
      </c>
      <c r="AU304" s="193" t="s">
        <v>87</v>
      </c>
      <c r="AV304" s="191" t="s">
        <v>85</v>
      </c>
      <c r="AW304" s="191" t="s">
        <v>33</v>
      </c>
      <c r="AX304" s="191" t="s">
        <v>78</v>
      </c>
      <c r="AY304" s="193" t="s">
        <v>164</v>
      </c>
    </row>
    <row r="305" spans="1:65" s="198" customFormat="1" x14ac:dyDescent="0.2">
      <c r="B305" s="199"/>
      <c r="D305" s="185" t="s">
        <v>175</v>
      </c>
      <c r="E305" s="200" t="s">
        <v>1</v>
      </c>
      <c r="F305" s="201" t="s">
        <v>263</v>
      </c>
      <c r="H305" s="202">
        <v>16</v>
      </c>
      <c r="I305" s="229"/>
      <c r="L305" s="199"/>
      <c r="M305" s="203"/>
      <c r="N305" s="204"/>
      <c r="O305" s="204"/>
      <c r="P305" s="204"/>
      <c r="Q305" s="204"/>
      <c r="R305" s="204"/>
      <c r="S305" s="204"/>
      <c r="T305" s="205"/>
      <c r="AT305" s="200" t="s">
        <v>175</v>
      </c>
      <c r="AU305" s="200" t="s">
        <v>87</v>
      </c>
      <c r="AV305" s="198" t="s">
        <v>87</v>
      </c>
      <c r="AW305" s="198" t="s">
        <v>33</v>
      </c>
      <c r="AX305" s="198" t="s">
        <v>85</v>
      </c>
      <c r="AY305" s="200" t="s">
        <v>164</v>
      </c>
    </row>
    <row r="306" spans="1:65" s="97" customFormat="1" ht="21.75" customHeight="1" x14ac:dyDescent="0.2">
      <c r="A306" s="95"/>
      <c r="B306" s="94"/>
      <c r="C306" s="173" t="s">
        <v>483</v>
      </c>
      <c r="D306" s="173" t="s">
        <v>166</v>
      </c>
      <c r="E306" s="174" t="s">
        <v>744</v>
      </c>
      <c r="F306" s="175" t="s">
        <v>745</v>
      </c>
      <c r="G306" s="176" t="s">
        <v>349</v>
      </c>
      <c r="H306" s="177">
        <v>16</v>
      </c>
      <c r="I306" s="73"/>
      <c r="J306" s="178">
        <f>ROUND(I306*H306,2)</f>
        <v>0</v>
      </c>
      <c r="K306" s="175" t="s">
        <v>170</v>
      </c>
      <c r="L306" s="94"/>
      <c r="M306" s="179" t="s">
        <v>1</v>
      </c>
      <c r="N306" s="180" t="s">
        <v>43</v>
      </c>
      <c r="O306" s="181">
        <v>0.432</v>
      </c>
      <c r="P306" s="181">
        <f>O306*H306</f>
        <v>6.9119999999999999</v>
      </c>
      <c r="Q306" s="181">
        <v>2.0000000000000002E-5</v>
      </c>
      <c r="R306" s="181">
        <f>Q306*H306</f>
        <v>3.2000000000000003E-4</v>
      </c>
      <c r="S306" s="181">
        <v>0</v>
      </c>
      <c r="T306" s="182">
        <f>S306*H306</f>
        <v>0</v>
      </c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R306" s="183" t="s">
        <v>171</v>
      </c>
      <c r="AT306" s="183" t="s">
        <v>166</v>
      </c>
      <c r="AU306" s="183" t="s">
        <v>87</v>
      </c>
      <c r="AY306" s="87" t="s">
        <v>164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87" t="s">
        <v>85</v>
      </c>
      <c r="BK306" s="184">
        <f>ROUND(I306*H306,2)</f>
        <v>0</v>
      </c>
      <c r="BL306" s="87" t="s">
        <v>171</v>
      </c>
      <c r="BM306" s="183" t="s">
        <v>746</v>
      </c>
    </row>
    <row r="307" spans="1:65" s="191" customFormat="1" x14ac:dyDescent="0.2">
      <c r="B307" s="192"/>
      <c r="D307" s="185" t="s">
        <v>175</v>
      </c>
      <c r="E307" s="193" t="s">
        <v>1</v>
      </c>
      <c r="F307" s="194" t="s">
        <v>657</v>
      </c>
      <c r="H307" s="193" t="s">
        <v>1</v>
      </c>
      <c r="I307" s="228"/>
      <c r="L307" s="192"/>
      <c r="M307" s="195"/>
      <c r="N307" s="196"/>
      <c r="O307" s="196"/>
      <c r="P307" s="196"/>
      <c r="Q307" s="196"/>
      <c r="R307" s="196"/>
      <c r="S307" s="196"/>
      <c r="T307" s="197"/>
      <c r="AT307" s="193" t="s">
        <v>175</v>
      </c>
      <c r="AU307" s="193" t="s">
        <v>87</v>
      </c>
      <c r="AV307" s="191" t="s">
        <v>85</v>
      </c>
      <c r="AW307" s="191" t="s">
        <v>33</v>
      </c>
      <c r="AX307" s="191" t="s">
        <v>78</v>
      </c>
      <c r="AY307" s="193" t="s">
        <v>164</v>
      </c>
    </row>
    <row r="308" spans="1:65" s="198" customFormat="1" x14ac:dyDescent="0.2">
      <c r="B308" s="199"/>
      <c r="D308" s="185" t="s">
        <v>175</v>
      </c>
      <c r="E308" s="200" t="s">
        <v>1</v>
      </c>
      <c r="F308" s="201" t="s">
        <v>263</v>
      </c>
      <c r="H308" s="202">
        <v>16</v>
      </c>
      <c r="I308" s="229"/>
      <c r="L308" s="199"/>
      <c r="M308" s="203"/>
      <c r="N308" s="204"/>
      <c r="O308" s="204"/>
      <c r="P308" s="204"/>
      <c r="Q308" s="204"/>
      <c r="R308" s="204"/>
      <c r="S308" s="204"/>
      <c r="T308" s="205"/>
      <c r="AT308" s="200" t="s">
        <v>175</v>
      </c>
      <c r="AU308" s="200" t="s">
        <v>87</v>
      </c>
      <c r="AV308" s="198" t="s">
        <v>87</v>
      </c>
      <c r="AW308" s="198" t="s">
        <v>33</v>
      </c>
      <c r="AX308" s="198" t="s">
        <v>85</v>
      </c>
      <c r="AY308" s="200" t="s">
        <v>164</v>
      </c>
    </row>
    <row r="309" spans="1:65" s="97" customFormat="1" ht="16.5" customHeight="1" x14ac:dyDescent="0.2">
      <c r="A309" s="95"/>
      <c r="B309" s="94"/>
      <c r="C309" s="214" t="s">
        <v>487</v>
      </c>
      <c r="D309" s="214" t="s">
        <v>278</v>
      </c>
      <c r="E309" s="215" t="s">
        <v>747</v>
      </c>
      <c r="F309" s="341" t="s">
        <v>748</v>
      </c>
      <c r="G309" s="217" t="s">
        <v>349</v>
      </c>
      <c r="H309" s="218">
        <v>16</v>
      </c>
      <c r="I309" s="74"/>
      <c r="J309" s="219">
        <f>ROUND(I309*H309,2)</f>
        <v>0</v>
      </c>
      <c r="K309" s="216" t="s">
        <v>1</v>
      </c>
      <c r="L309" s="220"/>
      <c r="M309" s="221" t="s">
        <v>1</v>
      </c>
      <c r="N309" s="222" t="s">
        <v>43</v>
      </c>
      <c r="O309" s="181">
        <v>0</v>
      </c>
      <c r="P309" s="181">
        <f>O309*H309</f>
        <v>0</v>
      </c>
      <c r="Q309" s="181">
        <v>3.64E-3</v>
      </c>
      <c r="R309" s="181">
        <f>Q309*H309</f>
        <v>5.824E-2</v>
      </c>
      <c r="S309" s="181">
        <v>0</v>
      </c>
      <c r="T309" s="182">
        <f>S309*H309</f>
        <v>0</v>
      </c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R309" s="183" t="s">
        <v>212</v>
      </c>
      <c r="AT309" s="183" t="s">
        <v>278</v>
      </c>
      <c r="AU309" s="183" t="s">
        <v>87</v>
      </c>
      <c r="AY309" s="87" t="s">
        <v>164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87" t="s">
        <v>85</v>
      </c>
      <c r="BK309" s="184">
        <f>ROUND(I309*H309,2)</f>
        <v>0</v>
      </c>
      <c r="BL309" s="87" t="s">
        <v>171</v>
      </c>
      <c r="BM309" s="183" t="s">
        <v>749</v>
      </c>
    </row>
    <row r="310" spans="1:65" s="97" customFormat="1" ht="24.75" customHeight="1" x14ac:dyDescent="0.2">
      <c r="A310" s="95"/>
      <c r="B310" s="94"/>
      <c r="C310" s="214" t="s">
        <v>491</v>
      </c>
      <c r="D310" s="214" t="s">
        <v>278</v>
      </c>
      <c r="E310" s="215" t="s">
        <v>750</v>
      </c>
      <c r="F310" s="341" t="s">
        <v>751</v>
      </c>
      <c r="G310" s="217" t="s">
        <v>752</v>
      </c>
      <c r="H310" s="218">
        <v>16</v>
      </c>
      <c r="I310" s="74"/>
      <c r="J310" s="219">
        <f>ROUND(I310*H310,2)</f>
        <v>0</v>
      </c>
      <c r="K310" s="216" t="s">
        <v>1</v>
      </c>
      <c r="L310" s="220"/>
      <c r="M310" s="221" t="s">
        <v>1</v>
      </c>
      <c r="N310" s="222" t="s">
        <v>43</v>
      </c>
      <c r="O310" s="181">
        <v>0</v>
      </c>
      <c r="P310" s="181">
        <f>O310*H310</f>
        <v>0</v>
      </c>
      <c r="Q310" s="181">
        <v>3.3E-3</v>
      </c>
      <c r="R310" s="181">
        <f>Q310*H310</f>
        <v>5.28E-2</v>
      </c>
      <c r="S310" s="181">
        <v>0</v>
      </c>
      <c r="T310" s="182">
        <f>S310*H310</f>
        <v>0</v>
      </c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R310" s="183" t="s">
        <v>212</v>
      </c>
      <c r="AT310" s="183" t="s">
        <v>278</v>
      </c>
      <c r="AU310" s="183" t="s">
        <v>87</v>
      </c>
      <c r="AY310" s="87" t="s">
        <v>164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87" t="s">
        <v>85</v>
      </c>
      <c r="BK310" s="184">
        <f>ROUND(I310*H310,2)</f>
        <v>0</v>
      </c>
      <c r="BL310" s="87" t="s">
        <v>171</v>
      </c>
      <c r="BM310" s="183" t="s">
        <v>753</v>
      </c>
    </row>
    <row r="311" spans="1:65" s="97" customFormat="1" ht="21.75" customHeight="1" x14ac:dyDescent="0.2">
      <c r="A311" s="95"/>
      <c r="B311" s="94"/>
      <c r="C311" s="173" t="s">
        <v>495</v>
      </c>
      <c r="D311" s="173" t="s">
        <v>166</v>
      </c>
      <c r="E311" s="174" t="s">
        <v>754</v>
      </c>
      <c r="F311" s="175" t="s">
        <v>755</v>
      </c>
      <c r="G311" s="176" t="s">
        <v>349</v>
      </c>
      <c r="H311" s="177">
        <v>16</v>
      </c>
      <c r="I311" s="73"/>
      <c r="J311" s="178">
        <f>ROUND(I311*H311,2)</f>
        <v>0</v>
      </c>
      <c r="K311" s="175" t="s">
        <v>1</v>
      </c>
      <c r="L311" s="94"/>
      <c r="M311" s="179" t="s">
        <v>1</v>
      </c>
      <c r="N311" s="180" t="s">
        <v>43</v>
      </c>
      <c r="O311" s="181">
        <v>0.432</v>
      </c>
      <c r="P311" s="181">
        <f>O311*H311</f>
        <v>6.9119999999999999</v>
      </c>
      <c r="Q311" s="181">
        <v>2.0000000000000002E-5</v>
      </c>
      <c r="R311" s="181">
        <f>Q311*H311</f>
        <v>3.2000000000000003E-4</v>
      </c>
      <c r="S311" s="181">
        <v>0</v>
      </c>
      <c r="T311" s="182">
        <f>S311*H311</f>
        <v>0</v>
      </c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R311" s="183" t="s">
        <v>171</v>
      </c>
      <c r="AT311" s="183" t="s">
        <v>166</v>
      </c>
      <c r="AU311" s="183" t="s">
        <v>87</v>
      </c>
      <c r="AY311" s="87" t="s">
        <v>164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87" t="s">
        <v>85</v>
      </c>
      <c r="BK311" s="184">
        <f>ROUND(I311*H311,2)</f>
        <v>0</v>
      </c>
      <c r="BL311" s="87" t="s">
        <v>171</v>
      </c>
      <c r="BM311" s="183" t="s">
        <v>756</v>
      </c>
    </row>
    <row r="312" spans="1:65" s="97" customFormat="1" ht="16.5" customHeight="1" x14ac:dyDescent="0.2">
      <c r="A312" s="95"/>
      <c r="B312" s="94"/>
      <c r="C312" s="214" t="s">
        <v>499</v>
      </c>
      <c r="D312" s="214" t="s">
        <v>278</v>
      </c>
      <c r="E312" s="215" t="s">
        <v>757</v>
      </c>
      <c r="F312" s="216" t="s">
        <v>758</v>
      </c>
      <c r="G312" s="217" t="s">
        <v>741</v>
      </c>
      <c r="H312" s="218">
        <v>16</v>
      </c>
      <c r="I312" s="74"/>
      <c r="J312" s="219">
        <f>ROUND(I312*H312,2)</f>
        <v>0</v>
      </c>
      <c r="K312" s="216" t="s">
        <v>1</v>
      </c>
      <c r="L312" s="220"/>
      <c r="M312" s="221" t="s">
        <v>1</v>
      </c>
      <c r="N312" s="222" t="s">
        <v>43</v>
      </c>
      <c r="O312" s="181">
        <v>0</v>
      </c>
      <c r="P312" s="181">
        <f>O312*H312</f>
        <v>0</v>
      </c>
      <c r="Q312" s="181">
        <v>4.2999999999999999E-4</v>
      </c>
      <c r="R312" s="181">
        <f>Q312*H312</f>
        <v>6.8799999999999998E-3</v>
      </c>
      <c r="S312" s="181">
        <v>0</v>
      </c>
      <c r="T312" s="182">
        <f>S312*H312</f>
        <v>0</v>
      </c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R312" s="183" t="s">
        <v>212</v>
      </c>
      <c r="AT312" s="183" t="s">
        <v>278</v>
      </c>
      <c r="AU312" s="183" t="s">
        <v>87</v>
      </c>
      <c r="AY312" s="87" t="s">
        <v>164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87" t="s">
        <v>85</v>
      </c>
      <c r="BK312" s="184">
        <f>ROUND(I312*H312,2)</f>
        <v>0</v>
      </c>
      <c r="BL312" s="87" t="s">
        <v>171</v>
      </c>
      <c r="BM312" s="183" t="s">
        <v>759</v>
      </c>
    </row>
    <row r="313" spans="1:65" s="97" customFormat="1" ht="33" customHeight="1" x14ac:dyDescent="0.2">
      <c r="A313" s="95"/>
      <c r="B313" s="94"/>
      <c r="C313" s="173" t="s">
        <v>503</v>
      </c>
      <c r="D313" s="173" t="s">
        <v>166</v>
      </c>
      <c r="E313" s="174" t="s">
        <v>760</v>
      </c>
      <c r="F313" s="175" t="s">
        <v>761</v>
      </c>
      <c r="G313" s="176" t="s">
        <v>349</v>
      </c>
      <c r="H313" s="177">
        <v>16</v>
      </c>
      <c r="I313" s="73"/>
      <c r="J313" s="178">
        <f>ROUND(I313*H313,2)</f>
        <v>0</v>
      </c>
      <c r="K313" s="175" t="s">
        <v>170</v>
      </c>
      <c r="L313" s="94"/>
      <c r="M313" s="179" t="s">
        <v>1</v>
      </c>
      <c r="N313" s="180" t="s">
        <v>43</v>
      </c>
      <c r="O313" s="181">
        <v>1.359</v>
      </c>
      <c r="P313" s="181">
        <f>O313*H313</f>
        <v>21.744</v>
      </c>
      <c r="Q313" s="181">
        <v>0</v>
      </c>
      <c r="R313" s="181">
        <f>Q313*H313</f>
        <v>0</v>
      </c>
      <c r="S313" s="181">
        <v>7.6800000000000002E-3</v>
      </c>
      <c r="T313" s="182">
        <f>S313*H313</f>
        <v>0.12288</v>
      </c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R313" s="183" t="s">
        <v>171</v>
      </c>
      <c r="AT313" s="183" t="s">
        <v>166</v>
      </c>
      <c r="AU313" s="183" t="s">
        <v>87</v>
      </c>
      <c r="AY313" s="87" t="s">
        <v>164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87" t="s">
        <v>85</v>
      </c>
      <c r="BK313" s="184">
        <f>ROUND(I313*H313,2)</f>
        <v>0</v>
      </c>
      <c r="BL313" s="87" t="s">
        <v>171</v>
      </c>
      <c r="BM313" s="183" t="s">
        <v>762</v>
      </c>
    </row>
    <row r="314" spans="1:65" s="191" customFormat="1" ht="22.5" x14ac:dyDescent="0.2">
      <c r="B314" s="192"/>
      <c r="D314" s="185" t="s">
        <v>175</v>
      </c>
      <c r="E314" s="193" t="s">
        <v>1</v>
      </c>
      <c r="F314" s="194" t="s">
        <v>763</v>
      </c>
      <c r="H314" s="193" t="s">
        <v>1</v>
      </c>
      <c r="I314" s="228"/>
      <c r="L314" s="192"/>
      <c r="M314" s="195"/>
      <c r="N314" s="196"/>
      <c r="O314" s="196"/>
      <c r="P314" s="196"/>
      <c r="Q314" s="196"/>
      <c r="R314" s="196"/>
      <c r="S314" s="196"/>
      <c r="T314" s="197"/>
      <c r="AT314" s="193" t="s">
        <v>175</v>
      </c>
      <c r="AU314" s="193" t="s">
        <v>87</v>
      </c>
      <c r="AV314" s="191" t="s">
        <v>85</v>
      </c>
      <c r="AW314" s="191" t="s">
        <v>33</v>
      </c>
      <c r="AX314" s="191" t="s">
        <v>78</v>
      </c>
      <c r="AY314" s="193" t="s">
        <v>164</v>
      </c>
    </row>
    <row r="315" spans="1:65" s="198" customFormat="1" x14ac:dyDescent="0.2">
      <c r="B315" s="199"/>
      <c r="D315" s="185" t="s">
        <v>175</v>
      </c>
      <c r="E315" s="200" t="s">
        <v>1</v>
      </c>
      <c r="F315" s="201" t="s">
        <v>263</v>
      </c>
      <c r="H315" s="202">
        <v>16</v>
      </c>
      <c r="I315" s="229"/>
      <c r="L315" s="199"/>
      <c r="M315" s="203"/>
      <c r="N315" s="204"/>
      <c r="O315" s="204"/>
      <c r="P315" s="204"/>
      <c r="Q315" s="204"/>
      <c r="R315" s="204"/>
      <c r="S315" s="204"/>
      <c r="T315" s="205"/>
      <c r="AT315" s="200" t="s">
        <v>175</v>
      </c>
      <c r="AU315" s="200" t="s">
        <v>87</v>
      </c>
      <c r="AV315" s="198" t="s">
        <v>87</v>
      </c>
      <c r="AW315" s="198" t="s">
        <v>33</v>
      </c>
      <c r="AX315" s="198" t="s">
        <v>85</v>
      </c>
      <c r="AY315" s="200" t="s">
        <v>164</v>
      </c>
    </row>
    <row r="316" spans="1:65" s="97" customFormat="1" ht="44.25" customHeight="1" x14ac:dyDescent="0.2">
      <c r="A316" s="95"/>
      <c r="B316" s="94"/>
      <c r="C316" s="173" t="s">
        <v>507</v>
      </c>
      <c r="D316" s="173" t="s">
        <v>166</v>
      </c>
      <c r="E316" s="174" t="s">
        <v>764</v>
      </c>
      <c r="F316" s="175" t="s">
        <v>765</v>
      </c>
      <c r="G316" s="176" t="s">
        <v>349</v>
      </c>
      <c r="H316" s="177">
        <v>1</v>
      </c>
      <c r="I316" s="73"/>
      <c r="J316" s="178">
        <f>ROUND(I316*H316,2)</f>
        <v>0</v>
      </c>
      <c r="K316" s="175" t="s">
        <v>170</v>
      </c>
      <c r="L316" s="94"/>
      <c r="M316" s="179" t="s">
        <v>1</v>
      </c>
      <c r="N316" s="180" t="s">
        <v>43</v>
      </c>
      <c r="O316" s="181">
        <v>1.554</v>
      </c>
      <c r="P316" s="181">
        <f>O316*H316</f>
        <v>1.554</v>
      </c>
      <c r="Q316" s="181">
        <v>1.6199999999999999E-3</v>
      </c>
      <c r="R316" s="181">
        <f>Q316*H316</f>
        <v>1.6199999999999999E-3</v>
      </c>
      <c r="S316" s="181">
        <v>0</v>
      </c>
      <c r="T316" s="182">
        <f>S316*H316</f>
        <v>0</v>
      </c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R316" s="183" t="s">
        <v>171</v>
      </c>
      <c r="AT316" s="183" t="s">
        <v>166</v>
      </c>
      <c r="AU316" s="183" t="s">
        <v>87</v>
      </c>
      <c r="AY316" s="87" t="s">
        <v>164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87" t="s">
        <v>85</v>
      </c>
      <c r="BK316" s="184">
        <f>ROUND(I316*H316,2)</f>
        <v>0</v>
      </c>
      <c r="BL316" s="87" t="s">
        <v>171</v>
      </c>
      <c r="BM316" s="183" t="s">
        <v>766</v>
      </c>
    </row>
    <row r="317" spans="1:65" s="191" customFormat="1" x14ac:dyDescent="0.2">
      <c r="B317" s="192"/>
      <c r="D317" s="185" t="s">
        <v>175</v>
      </c>
      <c r="E317" s="193" t="s">
        <v>1</v>
      </c>
      <c r="F317" s="194" t="s">
        <v>657</v>
      </c>
      <c r="H317" s="193" t="s">
        <v>1</v>
      </c>
      <c r="I317" s="228"/>
      <c r="L317" s="192"/>
      <c r="M317" s="195"/>
      <c r="N317" s="196"/>
      <c r="O317" s="196"/>
      <c r="P317" s="196"/>
      <c r="Q317" s="196"/>
      <c r="R317" s="196"/>
      <c r="S317" s="196"/>
      <c r="T317" s="197"/>
      <c r="AT317" s="193" t="s">
        <v>175</v>
      </c>
      <c r="AU317" s="193" t="s">
        <v>87</v>
      </c>
      <c r="AV317" s="191" t="s">
        <v>85</v>
      </c>
      <c r="AW317" s="191" t="s">
        <v>33</v>
      </c>
      <c r="AX317" s="191" t="s">
        <v>78</v>
      </c>
      <c r="AY317" s="193" t="s">
        <v>164</v>
      </c>
    </row>
    <row r="318" spans="1:65" s="198" customFormat="1" x14ac:dyDescent="0.2">
      <c r="B318" s="199"/>
      <c r="D318" s="185" t="s">
        <v>175</v>
      </c>
      <c r="E318" s="200" t="s">
        <v>1</v>
      </c>
      <c r="F318" s="201" t="s">
        <v>85</v>
      </c>
      <c r="H318" s="202">
        <v>1</v>
      </c>
      <c r="I318" s="229"/>
      <c r="L318" s="199"/>
      <c r="M318" s="203"/>
      <c r="N318" s="204"/>
      <c r="O318" s="204"/>
      <c r="P318" s="204"/>
      <c r="Q318" s="204"/>
      <c r="R318" s="204"/>
      <c r="S318" s="204"/>
      <c r="T318" s="205"/>
      <c r="AT318" s="200" t="s">
        <v>175</v>
      </c>
      <c r="AU318" s="200" t="s">
        <v>87</v>
      </c>
      <c r="AV318" s="198" t="s">
        <v>87</v>
      </c>
      <c r="AW318" s="198" t="s">
        <v>33</v>
      </c>
      <c r="AX318" s="198" t="s">
        <v>85</v>
      </c>
      <c r="AY318" s="200" t="s">
        <v>164</v>
      </c>
    </row>
    <row r="319" spans="1:65" s="97" customFormat="1" ht="16.5" customHeight="1" x14ac:dyDescent="0.2">
      <c r="A319" s="95"/>
      <c r="B319" s="94"/>
      <c r="C319" s="214" t="s">
        <v>511</v>
      </c>
      <c r="D319" s="214" t="s">
        <v>278</v>
      </c>
      <c r="E319" s="215" t="s">
        <v>767</v>
      </c>
      <c r="F319" s="341" t="s">
        <v>768</v>
      </c>
      <c r="G319" s="217" t="s">
        <v>752</v>
      </c>
      <c r="H319" s="218">
        <v>1</v>
      </c>
      <c r="I319" s="74"/>
      <c r="J319" s="219">
        <f>ROUND(I319*H319,2)</f>
        <v>0</v>
      </c>
      <c r="K319" s="216" t="s">
        <v>1</v>
      </c>
      <c r="L319" s="220"/>
      <c r="M319" s="221" t="s">
        <v>1</v>
      </c>
      <c r="N319" s="222" t="s">
        <v>43</v>
      </c>
      <c r="O319" s="181">
        <v>0</v>
      </c>
      <c r="P319" s="181">
        <f>O319*H319</f>
        <v>0</v>
      </c>
      <c r="Q319" s="181">
        <v>1.47E-2</v>
      </c>
      <c r="R319" s="181">
        <f>Q319*H319</f>
        <v>1.47E-2</v>
      </c>
      <c r="S319" s="181">
        <v>0</v>
      </c>
      <c r="T319" s="182">
        <f>S319*H319</f>
        <v>0</v>
      </c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R319" s="183" t="s">
        <v>212</v>
      </c>
      <c r="AT319" s="183" t="s">
        <v>278</v>
      </c>
      <c r="AU319" s="183" t="s">
        <v>87</v>
      </c>
      <c r="AY319" s="87" t="s">
        <v>164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87" t="s">
        <v>85</v>
      </c>
      <c r="BK319" s="184">
        <f>ROUND(I319*H319,2)</f>
        <v>0</v>
      </c>
      <c r="BL319" s="87" t="s">
        <v>171</v>
      </c>
      <c r="BM319" s="183" t="s">
        <v>769</v>
      </c>
    </row>
    <row r="320" spans="1:65" s="97" customFormat="1" ht="21.75" customHeight="1" x14ac:dyDescent="0.2">
      <c r="A320" s="95"/>
      <c r="B320" s="94"/>
      <c r="C320" s="214" t="s">
        <v>515</v>
      </c>
      <c r="D320" s="214" t="s">
        <v>278</v>
      </c>
      <c r="E320" s="215" t="s">
        <v>770</v>
      </c>
      <c r="F320" s="341" t="s">
        <v>771</v>
      </c>
      <c r="G320" s="217" t="s">
        <v>752</v>
      </c>
      <c r="H320" s="218">
        <v>1</v>
      </c>
      <c r="I320" s="74"/>
      <c r="J320" s="219">
        <f>ROUND(I320*H320,2)</f>
        <v>0</v>
      </c>
      <c r="K320" s="216" t="s">
        <v>1</v>
      </c>
      <c r="L320" s="220"/>
      <c r="M320" s="221" t="s">
        <v>1</v>
      </c>
      <c r="N320" s="222" t="s">
        <v>43</v>
      </c>
      <c r="O320" s="181">
        <v>0</v>
      </c>
      <c r="P320" s="181">
        <f>O320*H320</f>
        <v>0</v>
      </c>
      <c r="Q320" s="181">
        <v>6.5399999999999998E-3</v>
      </c>
      <c r="R320" s="181">
        <f>Q320*H320</f>
        <v>6.5399999999999998E-3</v>
      </c>
      <c r="S320" s="181">
        <v>0</v>
      </c>
      <c r="T320" s="182">
        <f>S320*H320</f>
        <v>0</v>
      </c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R320" s="183" t="s">
        <v>212</v>
      </c>
      <c r="AT320" s="183" t="s">
        <v>278</v>
      </c>
      <c r="AU320" s="183" t="s">
        <v>87</v>
      </c>
      <c r="AY320" s="87" t="s">
        <v>164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87" t="s">
        <v>85</v>
      </c>
      <c r="BK320" s="184">
        <f>ROUND(I320*H320,2)</f>
        <v>0</v>
      </c>
      <c r="BL320" s="87" t="s">
        <v>171</v>
      </c>
      <c r="BM320" s="183" t="s">
        <v>772</v>
      </c>
    </row>
    <row r="321" spans="1:65" s="97" customFormat="1" ht="33" customHeight="1" x14ac:dyDescent="0.2">
      <c r="A321" s="95"/>
      <c r="B321" s="94"/>
      <c r="C321" s="173" t="s">
        <v>519</v>
      </c>
      <c r="D321" s="173" t="s">
        <v>166</v>
      </c>
      <c r="E321" s="174" t="s">
        <v>773</v>
      </c>
      <c r="F321" s="175" t="s">
        <v>774</v>
      </c>
      <c r="G321" s="176" t="s">
        <v>349</v>
      </c>
      <c r="H321" s="177">
        <v>1</v>
      </c>
      <c r="I321" s="73"/>
      <c r="J321" s="178">
        <f>ROUND(I321*H321,2)</f>
        <v>0</v>
      </c>
      <c r="K321" s="175" t="s">
        <v>170</v>
      </c>
      <c r="L321" s="94"/>
      <c r="M321" s="179" t="s">
        <v>1</v>
      </c>
      <c r="N321" s="180" t="s">
        <v>43</v>
      </c>
      <c r="O321" s="181">
        <v>1.7869999999999999</v>
      </c>
      <c r="P321" s="181">
        <f>O321*H321</f>
        <v>1.7869999999999999</v>
      </c>
      <c r="Q321" s="181">
        <v>0</v>
      </c>
      <c r="R321" s="181">
        <f>Q321*H321</f>
        <v>0</v>
      </c>
      <c r="S321" s="181">
        <v>1.7299999999999999E-2</v>
      </c>
      <c r="T321" s="182">
        <f>S321*H321</f>
        <v>1.7299999999999999E-2</v>
      </c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R321" s="183" t="s">
        <v>171</v>
      </c>
      <c r="AT321" s="183" t="s">
        <v>166</v>
      </c>
      <c r="AU321" s="183" t="s">
        <v>87</v>
      </c>
      <c r="AY321" s="87" t="s">
        <v>164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87" t="s">
        <v>85</v>
      </c>
      <c r="BK321" s="184">
        <f>ROUND(I321*H321,2)</f>
        <v>0</v>
      </c>
      <c r="BL321" s="87" t="s">
        <v>171</v>
      </c>
      <c r="BM321" s="183" t="s">
        <v>775</v>
      </c>
    </row>
    <row r="322" spans="1:65" s="97" customFormat="1" ht="33" customHeight="1" x14ac:dyDescent="0.2">
      <c r="A322" s="95"/>
      <c r="B322" s="94"/>
      <c r="C322" s="173" t="s">
        <v>523</v>
      </c>
      <c r="D322" s="173" t="s">
        <v>166</v>
      </c>
      <c r="E322" s="174" t="s">
        <v>776</v>
      </c>
      <c r="F322" s="175" t="s">
        <v>777</v>
      </c>
      <c r="G322" s="176" t="s">
        <v>349</v>
      </c>
      <c r="H322" s="177">
        <v>16</v>
      </c>
      <c r="I322" s="73"/>
      <c r="J322" s="178">
        <f>ROUND(I322*H322,2)</f>
        <v>0</v>
      </c>
      <c r="K322" s="175" t="s">
        <v>170</v>
      </c>
      <c r="L322" s="94"/>
      <c r="M322" s="179" t="s">
        <v>1</v>
      </c>
      <c r="N322" s="180" t="s">
        <v>43</v>
      </c>
      <c r="O322" s="181">
        <v>3.4740000000000002</v>
      </c>
      <c r="P322" s="181">
        <f>O322*H322</f>
        <v>55.584000000000003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R322" s="183" t="s">
        <v>171</v>
      </c>
      <c r="AT322" s="183" t="s">
        <v>166</v>
      </c>
      <c r="AU322" s="183" t="s">
        <v>87</v>
      </c>
      <c r="AY322" s="87" t="s">
        <v>164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87" t="s">
        <v>85</v>
      </c>
      <c r="BK322" s="184">
        <f>ROUND(I322*H322,2)</f>
        <v>0</v>
      </c>
      <c r="BL322" s="87" t="s">
        <v>171</v>
      </c>
      <c r="BM322" s="183" t="s">
        <v>778</v>
      </c>
    </row>
    <row r="323" spans="1:65" s="191" customFormat="1" x14ac:dyDescent="0.2">
      <c r="B323" s="192"/>
      <c r="D323" s="185" t="s">
        <v>175</v>
      </c>
      <c r="E323" s="193" t="s">
        <v>1</v>
      </c>
      <c r="F323" s="194" t="s">
        <v>657</v>
      </c>
      <c r="H323" s="193" t="s">
        <v>1</v>
      </c>
      <c r="I323" s="228"/>
      <c r="L323" s="192"/>
      <c r="M323" s="195"/>
      <c r="N323" s="196"/>
      <c r="O323" s="196"/>
      <c r="P323" s="196"/>
      <c r="Q323" s="196"/>
      <c r="R323" s="196"/>
      <c r="S323" s="196"/>
      <c r="T323" s="197"/>
      <c r="AT323" s="193" t="s">
        <v>175</v>
      </c>
      <c r="AU323" s="193" t="s">
        <v>87</v>
      </c>
      <c r="AV323" s="191" t="s">
        <v>85</v>
      </c>
      <c r="AW323" s="191" t="s">
        <v>33</v>
      </c>
      <c r="AX323" s="191" t="s">
        <v>78</v>
      </c>
      <c r="AY323" s="193" t="s">
        <v>164</v>
      </c>
    </row>
    <row r="324" spans="1:65" s="198" customFormat="1" x14ac:dyDescent="0.2">
      <c r="B324" s="199"/>
      <c r="D324" s="185" t="s">
        <v>175</v>
      </c>
      <c r="E324" s="200" t="s">
        <v>1</v>
      </c>
      <c r="F324" s="201" t="s">
        <v>263</v>
      </c>
      <c r="H324" s="202">
        <v>16</v>
      </c>
      <c r="I324" s="229"/>
      <c r="L324" s="199"/>
      <c r="M324" s="203"/>
      <c r="N324" s="204"/>
      <c r="O324" s="204"/>
      <c r="P324" s="204"/>
      <c r="Q324" s="204"/>
      <c r="R324" s="204"/>
      <c r="S324" s="204"/>
      <c r="T324" s="205"/>
      <c r="AT324" s="200" t="s">
        <v>175</v>
      </c>
      <c r="AU324" s="200" t="s">
        <v>87</v>
      </c>
      <c r="AV324" s="198" t="s">
        <v>87</v>
      </c>
      <c r="AW324" s="198" t="s">
        <v>33</v>
      </c>
      <c r="AX324" s="198" t="s">
        <v>85</v>
      </c>
      <c r="AY324" s="200" t="s">
        <v>164</v>
      </c>
    </row>
    <row r="325" spans="1:65" s="97" customFormat="1" ht="21.75" customHeight="1" x14ac:dyDescent="0.2">
      <c r="A325" s="95"/>
      <c r="B325" s="94"/>
      <c r="C325" s="214" t="s">
        <v>527</v>
      </c>
      <c r="D325" s="214" t="s">
        <v>278</v>
      </c>
      <c r="E325" s="215" t="s">
        <v>779</v>
      </c>
      <c r="F325" s="341" t="s">
        <v>780</v>
      </c>
      <c r="G325" s="217" t="s">
        <v>349</v>
      </c>
      <c r="H325" s="218">
        <v>16</v>
      </c>
      <c r="I325" s="74"/>
      <c r="J325" s="219">
        <f>ROUND(I325*H325,2)</f>
        <v>0</v>
      </c>
      <c r="K325" s="216" t="s">
        <v>170</v>
      </c>
      <c r="L325" s="220"/>
      <c r="M325" s="221" t="s">
        <v>1</v>
      </c>
      <c r="N325" s="222" t="s">
        <v>43</v>
      </c>
      <c r="O325" s="181">
        <v>0</v>
      </c>
      <c r="P325" s="181">
        <f>O325*H325</f>
        <v>0</v>
      </c>
      <c r="Q325" s="181">
        <v>1.9E-3</v>
      </c>
      <c r="R325" s="181">
        <f>Q325*H325</f>
        <v>3.04E-2</v>
      </c>
      <c r="S325" s="181">
        <v>0</v>
      </c>
      <c r="T325" s="182">
        <f>S325*H325</f>
        <v>0</v>
      </c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R325" s="183" t="s">
        <v>212</v>
      </c>
      <c r="AT325" s="183" t="s">
        <v>278</v>
      </c>
      <c r="AU325" s="183" t="s">
        <v>87</v>
      </c>
      <c r="AY325" s="87" t="s">
        <v>164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87" t="s">
        <v>85</v>
      </c>
      <c r="BK325" s="184">
        <f>ROUND(I325*H325,2)</f>
        <v>0</v>
      </c>
      <c r="BL325" s="87" t="s">
        <v>171</v>
      </c>
      <c r="BM325" s="183" t="s">
        <v>781</v>
      </c>
    </row>
    <row r="326" spans="1:65" s="97" customFormat="1" ht="16.5" customHeight="1" x14ac:dyDescent="0.2">
      <c r="A326" s="95"/>
      <c r="B326" s="94"/>
      <c r="C326" s="173" t="s">
        <v>533</v>
      </c>
      <c r="D326" s="173" t="s">
        <v>166</v>
      </c>
      <c r="E326" s="174" t="s">
        <v>782</v>
      </c>
      <c r="F326" s="175" t="s">
        <v>783</v>
      </c>
      <c r="G326" s="176" t="s">
        <v>187</v>
      </c>
      <c r="H326" s="177">
        <v>121.55</v>
      </c>
      <c r="I326" s="73"/>
      <c r="J326" s="178">
        <f>ROUND(I326*H326,2)</f>
        <v>0</v>
      </c>
      <c r="K326" s="175" t="s">
        <v>170</v>
      </c>
      <c r="L326" s="94"/>
      <c r="M326" s="179" t="s">
        <v>1</v>
      </c>
      <c r="N326" s="180" t="s">
        <v>43</v>
      </c>
      <c r="O326" s="181">
        <v>4.3999999999999997E-2</v>
      </c>
      <c r="P326" s="181">
        <f>O326*H326</f>
        <v>5.3481999999999994</v>
      </c>
      <c r="Q326" s="181">
        <v>0</v>
      </c>
      <c r="R326" s="181">
        <f>Q326*H326</f>
        <v>0</v>
      </c>
      <c r="S326" s="181">
        <v>0</v>
      </c>
      <c r="T326" s="182">
        <f>S326*H326</f>
        <v>0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R326" s="183" t="s">
        <v>171</v>
      </c>
      <c r="AT326" s="183" t="s">
        <v>166</v>
      </c>
      <c r="AU326" s="183" t="s">
        <v>87</v>
      </c>
      <c r="AY326" s="87" t="s">
        <v>164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87" t="s">
        <v>85</v>
      </c>
      <c r="BK326" s="184">
        <f>ROUND(I326*H326,2)</f>
        <v>0</v>
      </c>
      <c r="BL326" s="87" t="s">
        <v>171</v>
      </c>
      <c r="BM326" s="183" t="s">
        <v>784</v>
      </c>
    </row>
    <row r="327" spans="1:65" s="97" customFormat="1" ht="16.5" customHeight="1" x14ac:dyDescent="0.2">
      <c r="A327" s="95"/>
      <c r="B327" s="94"/>
      <c r="C327" s="173" t="s">
        <v>539</v>
      </c>
      <c r="D327" s="173" t="s">
        <v>166</v>
      </c>
      <c r="E327" s="174" t="s">
        <v>785</v>
      </c>
      <c r="F327" s="175" t="s">
        <v>786</v>
      </c>
      <c r="G327" s="176" t="s">
        <v>187</v>
      </c>
      <c r="H327" s="177">
        <v>6.18</v>
      </c>
      <c r="I327" s="73"/>
      <c r="J327" s="178">
        <f>ROUND(I327*H327,2)</f>
        <v>0</v>
      </c>
      <c r="K327" s="175" t="s">
        <v>170</v>
      </c>
      <c r="L327" s="94"/>
      <c r="M327" s="179" t="s">
        <v>1</v>
      </c>
      <c r="N327" s="180" t="s">
        <v>43</v>
      </c>
      <c r="O327" s="181">
        <v>4.3999999999999997E-2</v>
      </c>
      <c r="P327" s="181">
        <f>O327*H327</f>
        <v>0.27192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R327" s="183" t="s">
        <v>171</v>
      </c>
      <c r="AT327" s="183" t="s">
        <v>166</v>
      </c>
      <c r="AU327" s="183" t="s">
        <v>87</v>
      </c>
      <c r="AY327" s="87" t="s">
        <v>164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87" t="s">
        <v>85</v>
      </c>
      <c r="BK327" s="184">
        <f>ROUND(I327*H327,2)</f>
        <v>0</v>
      </c>
      <c r="BL327" s="87" t="s">
        <v>171</v>
      </c>
      <c r="BM327" s="183" t="s">
        <v>787</v>
      </c>
    </row>
    <row r="328" spans="1:65" s="97" customFormat="1" ht="21.75" customHeight="1" x14ac:dyDescent="0.2">
      <c r="A328" s="95"/>
      <c r="B328" s="94"/>
      <c r="C328" s="173" t="s">
        <v>546</v>
      </c>
      <c r="D328" s="173" t="s">
        <v>166</v>
      </c>
      <c r="E328" s="174" t="s">
        <v>788</v>
      </c>
      <c r="F328" s="175" t="s">
        <v>789</v>
      </c>
      <c r="G328" s="176" t="s">
        <v>187</v>
      </c>
      <c r="H328" s="177">
        <v>127.73</v>
      </c>
      <c r="I328" s="73"/>
      <c r="J328" s="178">
        <f>ROUND(I328*H328,2)</f>
        <v>0</v>
      </c>
      <c r="K328" s="175" t="s">
        <v>170</v>
      </c>
      <c r="L328" s="94"/>
      <c r="M328" s="179" t="s">
        <v>1</v>
      </c>
      <c r="N328" s="180" t="s">
        <v>43</v>
      </c>
      <c r="O328" s="181">
        <v>7.9000000000000001E-2</v>
      </c>
      <c r="P328" s="181">
        <f>O328*H328</f>
        <v>10.090670000000001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R328" s="183" t="s">
        <v>171</v>
      </c>
      <c r="AT328" s="183" t="s">
        <v>166</v>
      </c>
      <c r="AU328" s="183" t="s">
        <v>87</v>
      </c>
      <c r="AY328" s="87" t="s">
        <v>164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87" t="s">
        <v>85</v>
      </c>
      <c r="BK328" s="184">
        <f>ROUND(I328*H328,2)</f>
        <v>0</v>
      </c>
      <c r="BL328" s="87" t="s">
        <v>171</v>
      </c>
      <c r="BM328" s="183" t="s">
        <v>790</v>
      </c>
    </row>
    <row r="329" spans="1:65" s="198" customFormat="1" x14ac:dyDescent="0.2">
      <c r="B329" s="199"/>
      <c r="D329" s="185" t="s">
        <v>175</v>
      </c>
      <c r="E329" s="200" t="s">
        <v>1</v>
      </c>
      <c r="F329" s="201" t="s">
        <v>791</v>
      </c>
      <c r="H329" s="202">
        <v>127.73</v>
      </c>
      <c r="I329" s="229"/>
      <c r="L329" s="199"/>
      <c r="M329" s="203"/>
      <c r="N329" s="204"/>
      <c r="O329" s="204"/>
      <c r="P329" s="204"/>
      <c r="Q329" s="204"/>
      <c r="R329" s="204"/>
      <c r="S329" s="204"/>
      <c r="T329" s="205"/>
      <c r="AT329" s="200" t="s">
        <v>175</v>
      </c>
      <c r="AU329" s="200" t="s">
        <v>87</v>
      </c>
      <c r="AV329" s="198" t="s">
        <v>87</v>
      </c>
      <c r="AW329" s="198" t="s">
        <v>33</v>
      </c>
      <c r="AX329" s="198" t="s">
        <v>85</v>
      </c>
      <c r="AY329" s="200" t="s">
        <v>164</v>
      </c>
    </row>
    <row r="330" spans="1:65" s="97" customFormat="1" ht="21.75" customHeight="1" x14ac:dyDescent="0.2">
      <c r="A330" s="95"/>
      <c r="B330" s="94"/>
      <c r="C330" s="173" t="s">
        <v>555</v>
      </c>
      <c r="D330" s="173" t="s">
        <v>166</v>
      </c>
      <c r="E330" s="174" t="s">
        <v>792</v>
      </c>
      <c r="F330" s="175" t="s">
        <v>793</v>
      </c>
      <c r="G330" s="176" t="s">
        <v>349</v>
      </c>
      <c r="H330" s="177">
        <v>2</v>
      </c>
      <c r="I330" s="73"/>
      <c r="J330" s="178">
        <f>ROUND(I330*H330,2)</f>
        <v>0</v>
      </c>
      <c r="K330" s="175" t="s">
        <v>170</v>
      </c>
      <c r="L330" s="94"/>
      <c r="M330" s="179" t="s">
        <v>1</v>
      </c>
      <c r="N330" s="180" t="s">
        <v>43</v>
      </c>
      <c r="O330" s="181">
        <v>10.3</v>
      </c>
      <c r="P330" s="181">
        <f>O330*H330</f>
        <v>20.6</v>
      </c>
      <c r="Q330" s="181">
        <v>0.46009</v>
      </c>
      <c r="R330" s="181">
        <f>Q330*H330</f>
        <v>0.92018</v>
      </c>
      <c r="S330" s="181">
        <v>0</v>
      </c>
      <c r="T330" s="182">
        <f>S330*H330</f>
        <v>0</v>
      </c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R330" s="183" t="s">
        <v>171</v>
      </c>
      <c r="AT330" s="183" t="s">
        <v>166</v>
      </c>
      <c r="AU330" s="183" t="s">
        <v>87</v>
      </c>
      <c r="AY330" s="87" t="s">
        <v>164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87" t="s">
        <v>85</v>
      </c>
      <c r="BK330" s="184">
        <f>ROUND(I330*H330,2)</f>
        <v>0</v>
      </c>
      <c r="BL330" s="87" t="s">
        <v>171</v>
      </c>
      <c r="BM330" s="183" t="s">
        <v>794</v>
      </c>
    </row>
    <row r="331" spans="1:65" s="97" customFormat="1" ht="16.5" customHeight="1" x14ac:dyDescent="0.2">
      <c r="A331" s="95"/>
      <c r="B331" s="94"/>
      <c r="C331" s="173" t="s">
        <v>561</v>
      </c>
      <c r="D331" s="173" t="s">
        <v>166</v>
      </c>
      <c r="E331" s="174" t="s">
        <v>795</v>
      </c>
      <c r="F331" s="175" t="s">
        <v>796</v>
      </c>
      <c r="G331" s="176" t="s">
        <v>349</v>
      </c>
      <c r="H331" s="177">
        <v>17</v>
      </c>
      <c r="I331" s="73"/>
      <c r="J331" s="178">
        <f>ROUND(I331*H331,2)</f>
        <v>0</v>
      </c>
      <c r="K331" s="175" t="s">
        <v>170</v>
      </c>
      <c r="L331" s="94"/>
      <c r="M331" s="179" t="s">
        <v>1</v>
      </c>
      <c r="N331" s="180" t="s">
        <v>43</v>
      </c>
      <c r="O331" s="181">
        <v>0.86299999999999999</v>
      </c>
      <c r="P331" s="181">
        <f>O331*H331</f>
        <v>14.670999999999999</v>
      </c>
      <c r="Q331" s="181">
        <v>0.12303</v>
      </c>
      <c r="R331" s="181">
        <f>Q331*H331</f>
        <v>2.09151</v>
      </c>
      <c r="S331" s="181">
        <v>0</v>
      </c>
      <c r="T331" s="182">
        <f>S331*H331</f>
        <v>0</v>
      </c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R331" s="183" t="s">
        <v>171</v>
      </c>
      <c r="AT331" s="183" t="s">
        <v>166</v>
      </c>
      <c r="AU331" s="183" t="s">
        <v>87</v>
      </c>
      <c r="AY331" s="87" t="s">
        <v>164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87" t="s">
        <v>85</v>
      </c>
      <c r="BK331" s="184">
        <f>ROUND(I331*H331,2)</f>
        <v>0</v>
      </c>
      <c r="BL331" s="87" t="s">
        <v>171</v>
      </c>
      <c r="BM331" s="183" t="s">
        <v>797</v>
      </c>
    </row>
    <row r="332" spans="1:65" s="191" customFormat="1" x14ac:dyDescent="0.2">
      <c r="B332" s="192"/>
      <c r="D332" s="185" t="s">
        <v>175</v>
      </c>
      <c r="E332" s="193" t="s">
        <v>1</v>
      </c>
      <c r="F332" s="194" t="s">
        <v>657</v>
      </c>
      <c r="H332" s="193" t="s">
        <v>1</v>
      </c>
      <c r="I332" s="228"/>
      <c r="L332" s="192"/>
      <c r="M332" s="195"/>
      <c r="N332" s="196"/>
      <c r="O332" s="196"/>
      <c r="P332" s="196"/>
      <c r="Q332" s="196"/>
      <c r="R332" s="196"/>
      <c r="S332" s="196"/>
      <c r="T332" s="197"/>
      <c r="AT332" s="193" t="s">
        <v>175</v>
      </c>
      <c r="AU332" s="193" t="s">
        <v>87</v>
      </c>
      <c r="AV332" s="191" t="s">
        <v>85</v>
      </c>
      <c r="AW332" s="191" t="s">
        <v>33</v>
      </c>
      <c r="AX332" s="191" t="s">
        <v>78</v>
      </c>
      <c r="AY332" s="193" t="s">
        <v>164</v>
      </c>
    </row>
    <row r="333" spans="1:65" s="198" customFormat="1" x14ac:dyDescent="0.2">
      <c r="B333" s="199"/>
      <c r="D333" s="185" t="s">
        <v>175</v>
      </c>
      <c r="E333" s="200" t="s">
        <v>1</v>
      </c>
      <c r="F333" s="201" t="s">
        <v>271</v>
      </c>
      <c r="H333" s="202">
        <v>17</v>
      </c>
      <c r="I333" s="229"/>
      <c r="L333" s="199"/>
      <c r="M333" s="203"/>
      <c r="N333" s="204"/>
      <c r="O333" s="204"/>
      <c r="P333" s="204"/>
      <c r="Q333" s="204"/>
      <c r="R333" s="204"/>
      <c r="S333" s="204"/>
      <c r="T333" s="205"/>
      <c r="AT333" s="200" t="s">
        <v>175</v>
      </c>
      <c r="AU333" s="200" t="s">
        <v>87</v>
      </c>
      <c r="AV333" s="198" t="s">
        <v>87</v>
      </c>
      <c r="AW333" s="198" t="s">
        <v>33</v>
      </c>
      <c r="AX333" s="198" t="s">
        <v>85</v>
      </c>
      <c r="AY333" s="200" t="s">
        <v>164</v>
      </c>
    </row>
    <row r="334" spans="1:65" s="97" customFormat="1" ht="28.5" customHeight="1" x14ac:dyDescent="0.2">
      <c r="A334" s="95"/>
      <c r="B334" s="94"/>
      <c r="C334" s="214" t="s">
        <v>567</v>
      </c>
      <c r="D334" s="214" t="s">
        <v>278</v>
      </c>
      <c r="E334" s="215" t="s">
        <v>798</v>
      </c>
      <c r="F334" s="341" t="s">
        <v>799</v>
      </c>
      <c r="G334" s="217" t="s">
        <v>752</v>
      </c>
      <c r="H334" s="218">
        <v>17</v>
      </c>
      <c r="I334" s="74"/>
      <c r="J334" s="219">
        <f>ROUND(I334*H334,2)</f>
        <v>0</v>
      </c>
      <c r="K334" s="216" t="s">
        <v>1</v>
      </c>
      <c r="L334" s="220"/>
      <c r="M334" s="221" t="s">
        <v>1</v>
      </c>
      <c r="N334" s="222" t="s">
        <v>43</v>
      </c>
      <c r="O334" s="181">
        <v>0</v>
      </c>
      <c r="P334" s="181">
        <f>O334*H334</f>
        <v>0</v>
      </c>
      <c r="Q334" s="181">
        <v>7.1000000000000004E-3</v>
      </c>
      <c r="R334" s="181">
        <f>Q334*H334</f>
        <v>0.1207</v>
      </c>
      <c r="S334" s="181">
        <v>0</v>
      </c>
      <c r="T334" s="182">
        <f>S334*H334</f>
        <v>0</v>
      </c>
      <c r="U334" s="95"/>
      <c r="V334" s="95"/>
      <c r="W334" s="95"/>
      <c r="X334" s="95"/>
      <c r="Y334" s="95"/>
      <c r="Z334" s="95"/>
      <c r="AA334" s="95"/>
      <c r="AB334" s="95"/>
      <c r="AC334" s="95"/>
      <c r="AD334" s="95"/>
      <c r="AE334" s="95"/>
      <c r="AR334" s="183" t="s">
        <v>212</v>
      </c>
      <c r="AT334" s="183" t="s">
        <v>278</v>
      </c>
      <c r="AU334" s="183" t="s">
        <v>87</v>
      </c>
      <c r="AY334" s="87" t="s">
        <v>164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87" t="s">
        <v>85</v>
      </c>
      <c r="BK334" s="184">
        <f>ROUND(I334*H334,2)</f>
        <v>0</v>
      </c>
      <c r="BL334" s="87" t="s">
        <v>171</v>
      </c>
      <c r="BM334" s="183" t="s">
        <v>800</v>
      </c>
    </row>
    <row r="335" spans="1:65" s="97" customFormat="1" ht="16.5" customHeight="1" x14ac:dyDescent="0.2">
      <c r="A335" s="95"/>
      <c r="B335" s="94"/>
      <c r="C335" s="214"/>
      <c r="D335" s="214"/>
      <c r="E335" s="215"/>
      <c r="F335" s="216"/>
      <c r="G335" s="217"/>
      <c r="H335" s="218"/>
      <c r="I335" s="74"/>
      <c r="J335" s="219"/>
      <c r="K335" s="216"/>
      <c r="L335" s="220"/>
      <c r="M335" s="221"/>
      <c r="N335" s="222"/>
      <c r="O335" s="181"/>
      <c r="P335" s="181"/>
      <c r="Q335" s="181"/>
      <c r="R335" s="181"/>
      <c r="S335" s="181"/>
      <c r="T335" s="182"/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R335" s="183"/>
      <c r="AT335" s="183"/>
      <c r="AU335" s="183"/>
      <c r="AY335" s="87"/>
      <c r="BE335" s="184"/>
      <c r="BF335" s="184"/>
      <c r="BG335" s="184"/>
      <c r="BH335" s="184"/>
      <c r="BI335" s="184"/>
      <c r="BJ335" s="87"/>
      <c r="BK335" s="184"/>
      <c r="BL335" s="87"/>
      <c r="BM335" s="183"/>
    </row>
    <row r="336" spans="1:65" s="97" customFormat="1" ht="16.5" customHeight="1" x14ac:dyDescent="0.2">
      <c r="A336" s="95"/>
      <c r="B336" s="94"/>
      <c r="C336" s="173" t="s">
        <v>801</v>
      </c>
      <c r="D336" s="173" t="s">
        <v>166</v>
      </c>
      <c r="E336" s="174" t="s">
        <v>528</v>
      </c>
      <c r="F336" s="175" t="s">
        <v>529</v>
      </c>
      <c r="G336" s="176" t="s">
        <v>187</v>
      </c>
      <c r="H336" s="177">
        <v>127.73</v>
      </c>
      <c r="I336" s="73"/>
      <c r="J336" s="178">
        <f>ROUND(I336*H336,2)</f>
        <v>0</v>
      </c>
      <c r="K336" s="175" t="s">
        <v>170</v>
      </c>
      <c r="L336" s="94"/>
      <c r="M336" s="179" t="s">
        <v>1</v>
      </c>
      <c r="N336" s="180" t="s">
        <v>43</v>
      </c>
      <c r="O336" s="181">
        <v>2.5000000000000001E-2</v>
      </c>
      <c r="P336" s="181">
        <f>O336*H336</f>
        <v>3.1932500000000004</v>
      </c>
      <c r="Q336" s="181">
        <v>9.0000000000000006E-5</v>
      </c>
      <c r="R336" s="181">
        <f>Q336*H336</f>
        <v>1.1495700000000001E-2</v>
      </c>
      <c r="S336" s="181">
        <v>0</v>
      </c>
      <c r="T336" s="182">
        <f>S336*H336</f>
        <v>0</v>
      </c>
      <c r="U336" s="95"/>
      <c r="V336" s="95"/>
      <c r="W336" s="95"/>
      <c r="X336" s="95"/>
      <c r="Y336" s="95"/>
      <c r="Z336" s="95"/>
      <c r="AA336" s="95"/>
      <c r="AB336" s="95"/>
      <c r="AC336" s="95"/>
      <c r="AD336" s="95"/>
      <c r="AE336" s="95"/>
      <c r="AR336" s="183" t="s">
        <v>171</v>
      </c>
      <c r="AT336" s="183" t="s">
        <v>166</v>
      </c>
      <c r="AU336" s="183" t="s">
        <v>87</v>
      </c>
      <c r="AY336" s="87" t="s">
        <v>164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87" t="s">
        <v>85</v>
      </c>
      <c r="BK336" s="184">
        <f>ROUND(I336*H336,2)</f>
        <v>0</v>
      </c>
      <c r="BL336" s="87" t="s">
        <v>171</v>
      </c>
      <c r="BM336" s="183" t="s">
        <v>802</v>
      </c>
    </row>
    <row r="337" spans="1:65" s="198" customFormat="1" x14ac:dyDescent="0.2">
      <c r="B337" s="199"/>
      <c r="D337" s="185" t="s">
        <v>175</v>
      </c>
      <c r="E337" s="200" t="s">
        <v>1</v>
      </c>
      <c r="F337" s="201" t="s">
        <v>645</v>
      </c>
      <c r="H337" s="202">
        <v>127.73</v>
      </c>
      <c r="I337" s="229"/>
      <c r="L337" s="199"/>
      <c r="M337" s="203"/>
      <c r="N337" s="204"/>
      <c r="O337" s="204"/>
      <c r="P337" s="204"/>
      <c r="Q337" s="204"/>
      <c r="R337" s="204"/>
      <c r="S337" s="204"/>
      <c r="T337" s="205"/>
      <c r="AT337" s="200" t="s">
        <v>175</v>
      </c>
      <c r="AU337" s="200" t="s">
        <v>87</v>
      </c>
      <c r="AV337" s="198" t="s">
        <v>87</v>
      </c>
      <c r="AW337" s="198" t="s">
        <v>33</v>
      </c>
      <c r="AX337" s="198" t="s">
        <v>85</v>
      </c>
      <c r="AY337" s="200" t="s">
        <v>164</v>
      </c>
    </row>
    <row r="338" spans="1:65" s="97" customFormat="1" ht="21.75" customHeight="1" x14ac:dyDescent="0.2">
      <c r="A338" s="95"/>
      <c r="B338" s="94"/>
      <c r="C338" s="173" t="s">
        <v>803</v>
      </c>
      <c r="D338" s="173" t="s">
        <v>166</v>
      </c>
      <c r="E338" s="174" t="s">
        <v>804</v>
      </c>
      <c r="F338" s="175" t="s">
        <v>805</v>
      </c>
      <c r="G338" s="176" t="s">
        <v>349</v>
      </c>
      <c r="H338" s="177">
        <v>2</v>
      </c>
      <c r="I338" s="73"/>
      <c r="J338" s="178">
        <f>ROUND(I338*H338,2)</f>
        <v>0</v>
      </c>
      <c r="K338" s="175" t="s">
        <v>1</v>
      </c>
      <c r="L338" s="94"/>
      <c r="M338" s="179" t="s">
        <v>1</v>
      </c>
      <c r="N338" s="180" t="s">
        <v>43</v>
      </c>
      <c r="O338" s="181">
        <v>3.3000000000000002E-2</v>
      </c>
      <c r="P338" s="181">
        <f>O338*H338</f>
        <v>6.6000000000000003E-2</v>
      </c>
      <c r="Q338" s="181">
        <v>1.4999999999999999E-4</v>
      </c>
      <c r="R338" s="181">
        <f>Q338*H338</f>
        <v>2.9999999999999997E-4</v>
      </c>
      <c r="S338" s="181">
        <v>0</v>
      </c>
      <c r="T338" s="182">
        <f>S338*H338</f>
        <v>0</v>
      </c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R338" s="183" t="s">
        <v>171</v>
      </c>
      <c r="AT338" s="183" t="s">
        <v>166</v>
      </c>
      <c r="AU338" s="183" t="s">
        <v>87</v>
      </c>
      <c r="AY338" s="87" t="s">
        <v>164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87" t="s">
        <v>85</v>
      </c>
      <c r="BK338" s="184">
        <f>ROUND(I338*H338,2)</f>
        <v>0</v>
      </c>
      <c r="BL338" s="87" t="s">
        <v>171</v>
      </c>
      <c r="BM338" s="183" t="s">
        <v>806</v>
      </c>
    </row>
    <row r="339" spans="1:65" s="191" customFormat="1" x14ac:dyDescent="0.2">
      <c r="B339" s="192"/>
      <c r="D339" s="185" t="s">
        <v>175</v>
      </c>
      <c r="E339" s="193" t="s">
        <v>1</v>
      </c>
      <c r="F339" s="194" t="s">
        <v>807</v>
      </c>
      <c r="H339" s="193" t="s">
        <v>1</v>
      </c>
      <c r="I339" s="228"/>
      <c r="L339" s="192"/>
      <c r="M339" s="195"/>
      <c r="N339" s="196"/>
      <c r="O339" s="196"/>
      <c r="P339" s="196"/>
      <c r="Q339" s="196"/>
      <c r="R339" s="196"/>
      <c r="S339" s="196"/>
      <c r="T339" s="197"/>
      <c r="AT339" s="193" t="s">
        <v>175</v>
      </c>
      <c r="AU339" s="193" t="s">
        <v>87</v>
      </c>
      <c r="AV339" s="191" t="s">
        <v>85</v>
      </c>
      <c r="AW339" s="191" t="s">
        <v>33</v>
      </c>
      <c r="AX339" s="191" t="s">
        <v>78</v>
      </c>
      <c r="AY339" s="193" t="s">
        <v>164</v>
      </c>
    </row>
    <row r="340" spans="1:65" s="198" customFormat="1" x14ac:dyDescent="0.2">
      <c r="B340" s="199"/>
      <c r="D340" s="185" t="s">
        <v>175</v>
      </c>
      <c r="E340" s="200" t="s">
        <v>1</v>
      </c>
      <c r="F340" s="201" t="s">
        <v>87</v>
      </c>
      <c r="H340" s="202">
        <v>2</v>
      </c>
      <c r="I340" s="229"/>
      <c r="L340" s="199"/>
      <c r="M340" s="203"/>
      <c r="N340" s="204"/>
      <c r="O340" s="204"/>
      <c r="P340" s="204"/>
      <c r="Q340" s="204"/>
      <c r="R340" s="204"/>
      <c r="S340" s="204"/>
      <c r="T340" s="205"/>
      <c r="AT340" s="200" t="s">
        <v>175</v>
      </c>
      <c r="AU340" s="200" t="s">
        <v>87</v>
      </c>
      <c r="AV340" s="198" t="s">
        <v>87</v>
      </c>
      <c r="AW340" s="198" t="s">
        <v>33</v>
      </c>
      <c r="AX340" s="198" t="s">
        <v>85</v>
      </c>
      <c r="AY340" s="200" t="s">
        <v>164</v>
      </c>
    </row>
    <row r="341" spans="1:65" s="97" customFormat="1" ht="21.75" customHeight="1" x14ac:dyDescent="0.2">
      <c r="A341" s="95"/>
      <c r="B341" s="94"/>
      <c r="C341" s="173" t="s">
        <v>808</v>
      </c>
      <c r="D341" s="173" t="s">
        <v>166</v>
      </c>
      <c r="E341" s="174" t="s">
        <v>809</v>
      </c>
      <c r="F341" s="175" t="s">
        <v>810</v>
      </c>
      <c r="G341" s="176" t="s">
        <v>349</v>
      </c>
      <c r="H341" s="177">
        <v>2</v>
      </c>
      <c r="I341" s="73"/>
      <c r="J341" s="178">
        <f>ROUND(I341*H341,2)</f>
        <v>0</v>
      </c>
      <c r="K341" s="175" t="s">
        <v>1</v>
      </c>
      <c r="L341" s="94"/>
      <c r="M341" s="179" t="s">
        <v>1</v>
      </c>
      <c r="N341" s="180" t="s">
        <v>43</v>
      </c>
      <c r="O341" s="181">
        <v>6.6000000000000003E-2</v>
      </c>
      <c r="P341" s="181">
        <f>O341*H341</f>
        <v>0.13200000000000001</v>
      </c>
      <c r="Q341" s="181">
        <v>2.0000000000000001E-4</v>
      </c>
      <c r="R341" s="181">
        <f>Q341*H341</f>
        <v>4.0000000000000002E-4</v>
      </c>
      <c r="S341" s="181">
        <v>0</v>
      </c>
      <c r="T341" s="182">
        <f>S341*H341</f>
        <v>0</v>
      </c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R341" s="183" t="s">
        <v>171</v>
      </c>
      <c r="AT341" s="183" t="s">
        <v>166</v>
      </c>
      <c r="AU341" s="183" t="s">
        <v>87</v>
      </c>
      <c r="AY341" s="87" t="s">
        <v>164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87" t="s">
        <v>85</v>
      </c>
      <c r="BK341" s="184">
        <f>ROUND(I341*H341,2)</f>
        <v>0</v>
      </c>
      <c r="BL341" s="87" t="s">
        <v>171</v>
      </c>
      <c r="BM341" s="183" t="s">
        <v>811</v>
      </c>
    </row>
    <row r="342" spans="1:65" s="191" customFormat="1" x14ac:dyDescent="0.2">
      <c r="B342" s="192"/>
      <c r="D342" s="185" t="s">
        <v>175</v>
      </c>
      <c r="E342" s="193" t="s">
        <v>1</v>
      </c>
      <c r="F342" s="194" t="s">
        <v>807</v>
      </c>
      <c r="H342" s="193" t="s">
        <v>1</v>
      </c>
      <c r="I342" s="228"/>
      <c r="L342" s="192"/>
      <c r="M342" s="195"/>
      <c r="N342" s="196"/>
      <c r="O342" s="196"/>
      <c r="P342" s="196"/>
      <c r="Q342" s="196"/>
      <c r="R342" s="196"/>
      <c r="S342" s="196"/>
      <c r="T342" s="197"/>
      <c r="AT342" s="193" t="s">
        <v>175</v>
      </c>
      <c r="AU342" s="193" t="s">
        <v>87</v>
      </c>
      <c r="AV342" s="191" t="s">
        <v>85</v>
      </c>
      <c r="AW342" s="191" t="s">
        <v>33</v>
      </c>
      <c r="AX342" s="191" t="s">
        <v>78</v>
      </c>
      <c r="AY342" s="193" t="s">
        <v>164</v>
      </c>
    </row>
    <row r="343" spans="1:65" s="198" customFormat="1" x14ac:dyDescent="0.2">
      <c r="B343" s="199"/>
      <c r="D343" s="185" t="s">
        <v>175</v>
      </c>
      <c r="E343" s="200" t="s">
        <v>1</v>
      </c>
      <c r="F343" s="201" t="s">
        <v>87</v>
      </c>
      <c r="H343" s="202">
        <v>2</v>
      </c>
      <c r="I343" s="229"/>
      <c r="L343" s="199"/>
      <c r="M343" s="203"/>
      <c r="N343" s="204"/>
      <c r="O343" s="204"/>
      <c r="P343" s="204"/>
      <c r="Q343" s="204"/>
      <c r="R343" s="204"/>
      <c r="S343" s="204"/>
      <c r="T343" s="205"/>
      <c r="AT343" s="200" t="s">
        <v>175</v>
      </c>
      <c r="AU343" s="200" t="s">
        <v>87</v>
      </c>
      <c r="AV343" s="198" t="s">
        <v>87</v>
      </c>
      <c r="AW343" s="198" t="s">
        <v>33</v>
      </c>
      <c r="AX343" s="198" t="s">
        <v>85</v>
      </c>
      <c r="AY343" s="200" t="s">
        <v>164</v>
      </c>
    </row>
    <row r="344" spans="1:65" s="160" customFormat="1" ht="22.9" customHeight="1" x14ac:dyDescent="0.2">
      <c r="B344" s="161"/>
      <c r="D344" s="162" t="s">
        <v>77</v>
      </c>
      <c r="E344" s="171" t="s">
        <v>544</v>
      </c>
      <c r="F344" s="171" t="s">
        <v>545</v>
      </c>
      <c r="I344" s="231"/>
      <c r="J344" s="172">
        <f>BK344</f>
        <v>0</v>
      </c>
      <c r="L344" s="161"/>
      <c r="M344" s="165"/>
      <c r="N344" s="166"/>
      <c r="O344" s="166"/>
      <c r="P344" s="167">
        <f>SUM(P345:P348)</f>
        <v>2.33589</v>
      </c>
      <c r="Q344" s="166"/>
      <c r="R344" s="167">
        <f>SUM(R345:R348)</f>
        <v>0</v>
      </c>
      <c r="S344" s="166"/>
      <c r="T344" s="168">
        <f>SUM(T345:T348)</f>
        <v>0</v>
      </c>
      <c r="AR344" s="162" t="s">
        <v>85</v>
      </c>
      <c r="AT344" s="169" t="s">
        <v>77</v>
      </c>
      <c r="AU344" s="169" t="s">
        <v>85</v>
      </c>
      <c r="AY344" s="162" t="s">
        <v>164</v>
      </c>
      <c r="BK344" s="170">
        <f>SUM(BK345:BK348)</f>
        <v>0</v>
      </c>
    </row>
    <row r="345" spans="1:65" s="97" customFormat="1" ht="21.75" customHeight="1" x14ac:dyDescent="0.2">
      <c r="A345" s="95"/>
      <c r="B345" s="94"/>
      <c r="C345" s="173" t="s">
        <v>812</v>
      </c>
      <c r="D345" s="173" t="s">
        <v>166</v>
      </c>
      <c r="E345" s="174" t="s">
        <v>547</v>
      </c>
      <c r="F345" s="175" t="s">
        <v>548</v>
      </c>
      <c r="G345" s="176" t="s">
        <v>281</v>
      </c>
      <c r="H345" s="177">
        <v>77.863</v>
      </c>
      <c r="I345" s="73"/>
      <c r="J345" s="178">
        <f>ROUND(I345*H345,2)</f>
        <v>0</v>
      </c>
      <c r="K345" s="175" t="s">
        <v>1</v>
      </c>
      <c r="L345" s="94"/>
      <c r="M345" s="179" t="s">
        <v>1</v>
      </c>
      <c r="N345" s="180" t="s">
        <v>43</v>
      </c>
      <c r="O345" s="181">
        <v>0.03</v>
      </c>
      <c r="P345" s="181">
        <f>O345*H345</f>
        <v>2.33589</v>
      </c>
      <c r="Q345" s="181">
        <v>0</v>
      </c>
      <c r="R345" s="181">
        <f>Q345*H345</f>
        <v>0</v>
      </c>
      <c r="S345" s="181">
        <v>0</v>
      </c>
      <c r="T345" s="182">
        <f>S345*H345</f>
        <v>0</v>
      </c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R345" s="183" t="s">
        <v>171</v>
      </c>
      <c r="AT345" s="183" t="s">
        <v>166</v>
      </c>
      <c r="AU345" s="183" t="s">
        <v>87</v>
      </c>
      <c r="AY345" s="87" t="s">
        <v>164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87" t="s">
        <v>85</v>
      </c>
      <c r="BK345" s="184">
        <f>ROUND(I345*H345,2)</f>
        <v>0</v>
      </c>
      <c r="BL345" s="87" t="s">
        <v>171</v>
      </c>
      <c r="BM345" s="183" t="s">
        <v>813</v>
      </c>
    </row>
    <row r="346" spans="1:65" s="191" customFormat="1" x14ac:dyDescent="0.2">
      <c r="B346" s="192"/>
      <c r="D346" s="185" t="s">
        <v>175</v>
      </c>
      <c r="E346" s="193" t="s">
        <v>1</v>
      </c>
      <c r="F346" s="194" t="s">
        <v>551</v>
      </c>
      <c r="H346" s="193" t="s">
        <v>1</v>
      </c>
      <c r="I346" s="228"/>
      <c r="L346" s="192"/>
      <c r="M346" s="195"/>
      <c r="N346" s="196"/>
      <c r="O346" s="196"/>
      <c r="P346" s="196"/>
      <c r="Q346" s="196"/>
      <c r="R346" s="196"/>
      <c r="S346" s="196"/>
      <c r="T346" s="197"/>
      <c r="AT346" s="193" t="s">
        <v>175</v>
      </c>
      <c r="AU346" s="193" t="s">
        <v>87</v>
      </c>
      <c r="AV346" s="191" t="s">
        <v>85</v>
      </c>
      <c r="AW346" s="191" t="s">
        <v>33</v>
      </c>
      <c r="AX346" s="191" t="s">
        <v>78</v>
      </c>
      <c r="AY346" s="193" t="s">
        <v>164</v>
      </c>
    </row>
    <row r="347" spans="1:65" s="191" customFormat="1" x14ac:dyDescent="0.2">
      <c r="B347" s="192"/>
      <c r="D347" s="185" t="s">
        <v>175</v>
      </c>
      <c r="E347" s="193" t="s">
        <v>1</v>
      </c>
      <c r="F347" s="194" t="s">
        <v>268</v>
      </c>
      <c r="H347" s="193" t="s">
        <v>1</v>
      </c>
      <c r="I347" s="228"/>
      <c r="L347" s="192"/>
      <c r="M347" s="195"/>
      <c r="N347" s="196"/>
      <c r="O347" s="196"/>
      <c r="P347" s="196"/>
      <c r="Q347" s="196"/>
      <c r="R347" s="196"/>
      <c r="S347" s="196"/>
      <c r="T347" s="197"/>
      <c r="AT347" s="193" t="s">
        <v>175</v>
      </c>
      <c r="AU347" s="193" t="s">
        <v>87</v>
      </c>
      <c r="AV347" s="191" t="s">
        <v>85</v>
      </c>
      <c r="AW347" s="191" t="s">
        <v>33</v>
      </c>
      <c r="AX347" s="191" t="s">
        <v>78</v>
      </c>
      <c r="AY347" s="193" t="s">
        <v>164</v>
      </c>
    </row>
    <row r="348" spans="1:65" s="198" customFormat="1" ht="22.5" x14ac:dyDescent="0.2">
      <c r="B348" s="199"/>
      <c r="D348" s="185" t="s">
        <v>175</v>
      </c>
      <c r="E348" s="200" t="s">
        <v>1</v>
      </c>
      <c r="F348" s="201" t="s">
        <v>814</v>
      </c>
      <c r="H348" s="202">
        <v>77.863</v>
      </c>
      <c r="I348" s="229"/>
      <c r="L348" s="199"/>
      <c r="M348" s="203"/>
      <c r="N348" s="204"/>
      <c r="O348" s="204"/>
      <c r="P348" s="204"/>
      <c r="Q348" s="204"/>
      <c r="R348" s="204"/>
      <c r="S348" s="204"/>
      <c r="T348" s="205"/>
      <c r="AT348" s="200" t="s">
        <v>175</v>
      </c>
      <c r="AU348" s="200" t="s">
        <v>87</v>
      </c>
      <c r="AV348" s="198" t="s">
        <v>87</v>
      </c>
      <c r="AW348" s="198" t="s">
        <v>33</v>
      </c>
      <c r="AX348" s="198" t="s">
        <v>85</v>
      </c>
      <c r="AY348" s="200" t="s">
        <v>164</v>
      </c>
    </row>
    <row r="349" spans="1:65" s="160" customFormat="1" ht="22.9" customHeight="1" x14ac:dyDescent="0.2">
      <c r="B349" s="161"/>
      <c r="D349" s="162" t="s">
        <v>77</v>
      </c>
      <c r="E349" s="171" t="s">
        <v>553</v>
      </c>
      <c r="F349" s="171" t="s">
        <v>554</v>
      </c>
      <c r="I349" s="231"/>
      <c r="J349" s="172">
        <f>BK349</f>
        <v>0</v>
      </c>
      <c r="L349" s="161"/>
      <c r="M349" s="165"/>
      <c r="N349" s="166"/>
      <c r="O349" s="166"/>
      <c r="P349" s="167">
        <f>P350</f>
        <v>6.6538079999999997</v>
      </c>
      <c r="Q349" s="166"/>
      <c r="R349" s="167">
        <f>R350</f>
        <v>0</v>
      </c>
      <c r="S349" s="166"/>
      <c r="T349" s="168">
        <f>T350</f>
        <v>0</v>
      </c>
      <c r="AR349" s="162" t="s">
        <v>85</v>
      </c>
      <c r="AT349" s="169" t="s">
        <v>77</v>
      </c>
      <c r="AU349" s="169" t="s">
        <v>85</v>
      </c>
      <c r="AY349" s="162" t="s">
        <v>164</v>
      </c>
      <c r="BK349" s="170">
        <f>BK350</f>
        <v>0</v>
      </c>
    </row>
    <row r="350" spans="1:65" s="97" customFormat="1" ht="33" customHeight="1" x14ac:dyDescent="0.2">
      <c r="A350" s="95"/>
      <c r="B350" s="94"/>
      <c r="C350" s="173" t="s">
        <v>815</v>
      </c>
      <c r="D350" s="173" t="s">
        <v>166</v>
      </c>
      <c r="E350" s="174" t="s">
        <v>816</v>
      </c>
      <c r="F350" s="175" t="s">
        <v>817</v>
      </c>
      <c r="G350" s="176" t="s">
        <v>281</v>
      </c>
      <c r="H350" s="177">
        <v>8.0359999999999996</v>
      </c>
      <c r="I350" s="73"/>
      <c r="J350" s="178">
        <f>ROUND(I350*H350,2)</f>
        <v>0</v>
      </c>
      <c r="K350" s="175" t="s">
        <v>170</v>
      </c>
      <c r="L350" s="94"/>
      <c r="M350" s="179" t="s">
        <v>1</v>
      </c>
      <c r="N350" s="180" t="s">
        <v>43</v>
      </c>
      <c r="O350" s="181">
        <v>0.82799999999999996</v>
      </c>
      <c r="P350" s="181">
        <f>O350*H350</f>
        <v>6.6538079999999997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R350" s="183" t="s">
        <v>171</v>
      </c>
      <c r="AT350" s="183" t="s">
        <v>166</v>
      </c>
      <c r="AU350" s="183" t="s">
        <v>87</v>
      </c>
      <c r="AY350" s="87" t="s">
        <v>164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87" t="s">
        <v>85</v>
      </c>
      <c r="BK350" s="184">
        <f>ROUND(I350*H350,2)</f>
        <v>0</v>
      </c>
      <c r="BL350" s="87" t="s">
        <v>171</v>
      </c>
      <c r="BM350" s="183" t="s">
        <v>818</v>
      </c>
    </row>
    <row r="351" spans="1:65" s="160" customFormat="1" ht="25.9" customHeight="1" x14ac:dyDescent="0.2">
      <c r="B351" s="161"/>
      <c r="D351" s="162" t="s">
        <v>77</v>
      </c>
      <c r="E351" s="163" t="s">
        <v>559</v>
      </c>
      <c r="F351" s="163" t="s">
        <v>560</v>
      </c>
      <c r="I351" s="231"/>
      <c r="J351" s="164">
        <f>BK351</f>
        <v>0</v>
      </c>
      <c r="L351" s="161"/>
      <c r="M351" s="165"/>
      <c r="N351" s="166"/>
      <c r="O351" s="166"/>
      <c r="P351" s="167">
        <f>SUM(P352:P354)</f>
        <v>0.51293999999999995</v>
      </c>
      <c r="Q351" s="166"/>
      <c r="R351" s="167">
        <f>SUM(R352:R354)</f>
        <v>1.0506000000000001E-3</v>
      </c>
      <c r="S351" s="166"/>
      <c r="T351" s="168">
        <f>SUM(T352:T354)</f>
        <v>0</v>
      </c>
      <c r="AR351" s="162" t="s">
        <v>171</v>
      </c>
      <c r="AT351" s="169" t="s">
        <v>77</v>
      </c>
      <c r="AU351" s="169" t="s">
        <v>78</v>
      </c>
      <c r="AY351" s="162" t="s">
        <v>164</v>
      </c>
      <c r="BK351" s="170">
        <f>SUM(BK352:BK354)</f>
        <v>0</v>
      </c>
    </row>
    <row r="352" spans="1:65" s="97" customFormat="1" ht="16.5" customHeight="1" x14ac:dyDescent="0.2">
      <c r="A352" s="95"/>
      <c r="B352" s="94"/>
      <c r="C352" s="173" t="s">
        <v>819</v>
      </c>
      <c r="D352" s="173" t="s">
        <v>166</v>
      </c>
      <c r="E352" s="174" t="s">
        <v>820</v>
      </c>
      <c r="F352" s="175" t="s">
        <v>821</v>
      </c>
      <c r="G352" s="176" t="s">
        <v>187</v>
      </c>
      <c r="H352" s="177">
        <v>121.55</v>
      </c>
      <c r="I352" s="73"/>
      <c r="J352" s="178">
        <f>ROUND(I352*H352,2)</f>
        <v>0</v>
      </c>
      <c r="K352" s="175" t="s">
        <v>1</v>
      </c>
      <c r="L352" s="94"/>
      <c r="M352" s="179" t="s">
        <v>1</v>
      </c>
      <c r="N352" s="180" t="s">
        <v>43</v>
      </c>
      <c r="O352" s="181">
        <v>0</v>
      </c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R352" s="183" t="s">
        <v>822</v>
      </c>
      <c r="AT352" s="183" t="s">
        <v>166</v>
      </c>
      <c r="AU352" s="183" t="s">
        <v>85</v>
      </c>
      <c r="AY352" s="87" t="s">
        <v>164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87" t="s">
        <v>85</v>
      </c>
      <c r="BK352" s="184">
        <f>ROUND(I352*H352,2)</f>
        <v>0</v>
      </c>
      <c r="BL352" s="87" t="s">
        <v>822</v>
      </c>
      <c r="BM352" s="183" t="s">
        <v>823</v>
      </c>
    </row>
    <row r="353" spans="1:65" s="97" customFormat="1" ht="16.5" customHeight="1" x14ac:dyDescent="0.2">
      <c r="A353" s="95"/>
      <c r="B353" s="94"/>
      <c r="C353" s="173" t="s">
        <v>824</v>
      </c>
      <c r="D353" s="173" t="s">
        <v>166</v>
      </c>
      <c r="E353" s="174" t="s">
        <v>825</v>
      </c>
      <c r="F353" s="175" t="s">
        <v>826</v>
      </c>
      <c r="G353" s="176" t="s">
        <v>187</v>
      </c>
      <c r="H353" s="177">
        <v>6.18</v>
      </c>
      <c r="I353" s="73"/>
      <c r="J353" s="178">
        <f>ROUND(I353*H353,2)</f>
        <v>0</v>
      </c>
      <c r="K353" s="175" t="s">
        <v>1</v>
      </c>
      <c r="L353" s="94"/>
      <c r="M353" s="179" t="s">
        <v>1</v>
      </c>
      <c r="N353" s="180" t="s">
        <v>43</v>
      </c>
      <c r="O353" s="181">
        <v>8.3000000000000004E-2</v>
      </c>
      <c r="P353" s="181">
        <f>O353*H353</f>
        <v>0.51293999999999995</v>
      </c>
      <c r="Q353" s="181">
        <v>1.7000000000000001E-4</v>
      </c>
      <c r="R353" s="181">
        <f>Q353*H353</f>
        <v>1.0506000000000001E-3</v>
      </c>
      <c r="S353" s="181">
        <v>0</v>
      </c>
      <c r="T353" s="182">
        <f>S353*H353</f>
        <v>0</v>
      </c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R353" s="183" t="s">
        <v>822</v>
      </c>
      <c r="AT353" s="183" t="s">
        <v>166</v>
      </c>
      <c r="AU353" s="183" t="s">
        <v>85</v>
      </c>
      <c r="AY353" s="87" t="s">
        <v>164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87" t="s">
        <v>85</v>
      </c>
      <c r="BK353" s="184">
        <f>ROUND(I353*H353,2)</f>
        <v>0</v>
      </c>
      <c r="BL353" s="87" t="s">
        <v>822</v>
      </c>
      <c r="BM353" s="183" t="s">
        <v>827</v>
      </c>
    </row>
    <row r="354" spans="1:65" s="97" customFormat="1" ht="16.5" customHeight="1" x14ac:dyDescent="0.2">
      <c r="A354" s="95"/>
      <c r="B354" s="94"/>
      <c r="C354" s="173" t="s">
        <v>828</v>
      </c>
      <c r="D354" s="173" t="s">
        <v>166</v>
      </c>
      <c r="E354" s="174" t="s">
        <v>829</v>
      </c>
      <c r="F354" s="175" t="s">
        <v>830</v>
      </c>
      <c r="G354" s="176" t="s">
        <v>564</v>
      </c>
      <c r="H354" s="177">
        <v>1</v>
      </c>
      <c r="I354" s="73"/>
      <c r="J354" s="178">
        <f>ROUND(I354*H354,2)</f>
        <v>0</v>
      </c>
      <c r="K354" s="175" t="s">
        <v>1</v>
      </c>
      <c r="L354" s="94"/>
      <c r="M354" s="223" t="s">
        <v>1</v>
      </c>
      <c r="N354" s="224" t="s">
        <v>43</v>
      </c>
      <c r="O354" s="225">
        <v>0</v>
      </c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95"/>
      <c r="V354" s="95"/>
      <c r="W354" s="95"/>
      <c r="X354" s="95"/>
      <c r="Y354" s="95"/>
      <c r="Z354" s="95"/>
      <c r="AA354" s="95"/>
      <c r="AB354" s="95"/>
      <c r="AC354" s="95"/>
      <c r="AD354" s="95"/>
      <c r="AE354" s="95"/>
      <c r="AR354" s="183" t="s">
        <v>822</v>
      </c>
      <c r="AT354" s="183" t="s">
        <v>166</v>
      </c>
      <c r="AU354" s="183" t="s">
        <v>85</v>
      </c>
      <c r="AY354" s="87" t="s">
        <v>164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87" t="s">
        <v>85</v>
      </c>
      <c r="BK354" s="184">
        <f>ROUND(I354*H354,2)</f>
        <v>0</v>
      </c>
      <c r="BL354" s="87" t="s">
        <v>822</v>
      </c>
      <c r="BM354" s="183" t="s">
        <v>831</v>
      </c>
    </row>
    <row r="355" spans="1:65" s="97" customFormat="1" ht="6.95" customHeight="1" x14ac:dyDescent="0.2">
      <c r="A355" s="95"/>
      <c r="B355" s="125"/>
      <c r="C355" s="126"/>
      <c r="D355" s="126"/>
      <c r="E355" s="126"/>
      <c r="F355" s="126"/>
      <c r="G355" s="126"/>
      <c r="H355" s="126"/>
      <c r="I355" s="126"/>
      <c r="J355" s="126"/>
      <c r="K355" s="126"/>
      <c r="L355" s="94"/>
      <c r="M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  <c r="AA355" s="95"/>
      <c r="AB355" s="95"/>
      <c r="AC355" s="95"/>
      <c r="AD355" s="95"/>
      <c r="AE355" s="95"/>
    </row>
  </sheetData>
  <sheetProtection password="CC0C" sheet="1" objects="1" scenarios="1"/>
  <autoFilter ref="C128:K354" xr:uid="{00000000-0009-0000-0000-000002000000}"/>
  <mergeCells count="11">
    <mergeCell ref="E121:H121"/>
    <mergeCell ref="E7:H7"/>
    <mergeCell ref="E9:H9"/>
    <mergeCell ref="E11:H11"/>
    <mergeCell ref="E29:H29"/>
    <mergeCell ref="E85:H85"/>
    <mergeCell ref="L2:V2"/>
    <mergeCell ref="E87:H87"/>
    <mergeCell ref="E89:H89"/>
    <mergeCell ref="E117:H117"/>
    <mergeCell ref="E119:H119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47"/>
  <sheetViews>
    <sheetView showGridLines="0" topLeftCell="A81" workbookViewId="0">
      <selection activeCell="I134" sqref="I134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101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832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833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ROUND(J131,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ROUND((SUM(BE131:BE346)),  2)</f>
        <v>0</v>
      </c>
      <c r="G35" s="95"/>
      <c r="H35" s="95"/>
      <c r="I35" s="110">
        <v>0.21</v>
      </c>
      <c r="J35" s="109">
        <f>ROUND(((SUM(BE131:BE346))*I35),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ROUND((SUM(BF131:BF346)),  2)</f>
        <v>0</v>
      </c>
      <c r="G36" s="95"/>
      <c r="H36" s="95"/>
      <c r="I36" s="110">
        <v>0.15</v>
      </c>
      <c r="J36" s="109">
        <f>ROUND(((SUM(BF131:BF346))*I36),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ROUND((SUM(BG131:BG346)),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ROUND((SUM(BH131:BH346)),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ROUND((SUM(BI131:BI346)),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832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2.1. - Stoka D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J131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J132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J133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J225</f>
        <v>0</v>
      </c>
      <c r="L101" s="139"/>
    </row>
    <row r="102" spans="1:47" s="138" customFormat="1" ht="19.899999999999999" customHeight="1" x14ac:dyDescent="0.2">
      <c r="B102" s="139"/>
      <c r="D102" s="140" t="s">
        <v>141</v>
      </c>
      <c r="E102" s="141"/>
      <c r="F102" s="141"/>
      <c r="G102" s="141"/>
      <c r="H102" s="141"/>
      <c r="I102" s="141"/>
      <c r="J102" s="142">
        <f>J231</f>
        <v>0</v>
      </c>
      <c r="L102" s="139"/>
    </row>
    <row r="103" spans="1:47" s="138" customFormat="1" ht="19.899999999999999" customHeight="1" x14ac:dyDescent="0.2">
      <c r="B103" s="139"/>
      <c r="D103" s="140" t="s">
        <v>142</v>
      </c>
      <c r="E103" s="141"/>
      <c r="F103" s="141"/>
      <c r="G103" s="141"/>
      <c r="H103" s="141"/>
      <c r="I103" s="141"/>
      <c r="J103" s="142">
        <f>J239</f>
        <v>0</v>
      </c>
      <c r="L103" s="139"/>
    </row>
    <row r="104" spans="1:47" s="138" customFormat="1" ht="19.899999999999999" customHeight="1" x14ac:dyDescent="0.2">
      <c r="B104" s="139"/>
      <c r="D104" s="140" t="s">
        <v>143</v>
      </c>
      <c r="E104" s="141"/>
      <c r="F104" s="141"/>
      <c r="G104" s="141"/>
      <c r="H104" s="141"/>
      <c r="I104" s="141"/>
      <c r="J104" s="142">
        <f>J261</f>
        <v>0</v>
      </c>
      <c r="L104" s="139"/>
    </row>
    <row r="105" spans="1:47" s="138" customFormat="1" ht="19.899999999999999" customHeight="1" x14ac:dyDescent="0.2">
      <c r="B105" s="139"/>
      <c r="D105" s="140" t="s">
        <v>144</v>
      </c>
      <c r="E105" s="141"/>
      <c r="F105" s="141"/>
      <c r="G105" s="141"/>
      <c r="H105" s="141"/>
      <c r="I105" s="141"/>
      <c r="J105" s="142">
        <f>J273</f>
        <v>0</v>
      </c>
      <c r="L105" s="139"/>
    </row>
    <row r="106" spans="1:47" s="138" customFormat="1" ht="19.899999999999999" customHeight="1" x14ac:dyDescent="0.2">
      <c r="B106" s="139"/>
      <c r="D106" s="140" t="s">
        <v>145</v>
      </c>
      <c r="E106" s="141"/>
      <c r="F106" s="141"/>
      <c r="G106" s="141"/>
      <c r="H106" s="141"/>
      <c r="I106" s="141"/>
      <c r="J106" s="142">
        <f>J328</f>
        <v>0</v>
      </c>
      <c r="L106" s="139"/>
    </row>
    <row r="107" spans="1:47" s="138" customFormat="1" ht="19.899999999999999" customHeight="1" x14ac:dyDescent="0.2">
      <c r="B107" s="139"/>
      <c r="D107" s="140" t="s">
        <v>146</v>
      </c>
      <c r="E107" s="141"/>
      <c r="F107" s="141"/>
      <c r="G107" s="141"/>
      <c r="H107" s="141"/>
      <c r="I107" s="141"/>
      <c r="J107" s="142">
        <f>J334</f>
        <v>0</v>
      </c>
      <c r="L107" s="139"/>
    </row>
    <row r="108" spans="1:47" s="138" customFormat="1" ht="19.899999999999999" customHeight="1" x14ac:dyDescent="0.2">
      <c r="B108" s="139"/>
      <c r="D108" s="140" t="s">
        <v>147</v>
      </c>
      <c r="E108" s="141"/>
      <c r="F108" s="141"/>
      <c r="G108" s="141"/>
      <c r="H108" s="141"/>
      <c r="I108" s="141"/>
      <c r="J108" s="142">
        <f>J341</f>
        <v>0</v>
      </c>
      <c r="L108" s="139"/>
    </row>
    <row r="109" spans="1:47" s="133" customFormat="1" ht="24.95" customHeight="1" x14ac:dyDescent="0.2">
      <c r="B109" s="134"/>
      <c r="D109" s="135" t="s">
        <v>148</v>
      </c>
      <c r="E109" s="136"/>
      <c r="F109" s="136"/>
      <c r="G109" s="136"/>
      <c r="H109" s="136"/>
      <c r="I109" s="136"/>
      <c r="J109" s="137">
        <f>J343</f>
        <v>0</v>
      </c>
      <c r="L109" s="134"/>
    </row>
    <row r="110" spans="1:47" s="97" customFormat="1" ht="21.75" customHeight="1" x14ac:dyDescent="0.2">
      <c r="A110" s="95"/>
      <c r="B110" s="94"/>
      <c r="C110" s="95"/>
      <c r="D110" s="95"/>
      <c r="E110" s="95"/>
      <c r="F110" s="95"/>
      <c r="G110" s="95"/>
      <c r="H110" s="95"/>
      <c r="I110" s="95"/>
      <c r="J110" s="95"/>
      <c r="K110" s="95"/>
      <c r="L110" s="96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1" spans="1:47" s="97" customFormat="1" ht="6.95" customHeight="1" x14ac:dyDescent="0.2">
      <c r="A111" s="95"/>
      <c r="B111" s="125"/>
      <c r="C111" s="126"/>
      <c r="D111" s="126"/>
      <c r="E111" s="126"/>
      <c r="F111" s="126"/>
      <c r="G111" s="126"/>
      <c r="H111" s="126"/>
      <c r="I111" s="126"/>
      <c r="J111" s="126"/>
      <c r="K111" s="126"/>
      <c r="L111" s="96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5" spans="1:31" s="97" customFormat="1" ht="6.95" customHeight="1" x14ac:dyDescent="0.2">
      <c r="A115" s="95"/>
      <c r="B115" s="127"/>
      <c r="C115" s="128"/>
      <c r="D115" s="128"/>
      <c r="E115" s="128"/>
      <c r="F115" s="128"/>
      <c r="G115" s="128"/>
      <c r="H115" s="128"/>
      <c r="I115" s="128"/>
      <c r="J115" s="128"/>
      <c r="K115" s="128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s="97" customFormat="1" ht="24.95" customHeight="1" x14ac:dyDescent="0.2">
      <c r="A116" s="95"/>
      <c r="B116" s="94"/>
      <c r="C116" s="91" t="s">
        <v>149</v>
      </c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s="97" customFormat="1" ht="6.95" customHeight="1" x14ac:dyDescent="0.2">
      <c r="A117" s="95"/>
      <c r="B117" s="94"/>
      <c r="C117" s="95"/>
      <c r="D117" s="95"/>
      <c r="E117" s="95"/>
      <c r="F117" s="95"/>
      <c r="G117" s="95"/>
      <c r="H117" s="95"/>
      <c r="I117" s="95"/>
      <c r="J117" s="95"/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s="97" customFormat="1" ht="12" customHeight="1" x14ac:dyDescent="0.2">
      <c r="A118" s="95"/>
      <c r="B118" s="94"/>
      <c r="C118" s="93" t="s">
        <v>14</v>
      </c>
      <c r="D118" s="95"/>
      <c r="E118" s="95"/>
      <c r="F118" s="95"/>
      <c r="G118" s="95"/>
      <c r="H118" s="95"/>
      <c r="I118" s="95"/>
      <c r="J118" s="95"/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31" s="97" customFormat="1" ht="16.5" customHeight="1" x14ac:dyDescent="0.2">
      <c r="A119" s="95"/>
      <c r="B119" s="94"/>
      <c r="C119" s="95"/>
      <c r="D119" s="95"/>
      <c r="E119" s="398" t="str">
        <f>E7</f>
        <v>Kosmonosy, obnova vodovodu a kanalizace - 2. etapa - část A</v>
      </c>
      <c r="F119" s="401"/>
      <c r="G119" s="401"/>
      <c r="H119" s="401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31" ht="12" customHeight="1" x14ac:dyDescent="0.2">
      <c r="B120" s="90"/>
      <c r="C120" s="93" t="s">
        <v>129</v>
      </c>
      <c r="L120" s="90"/>
    </row>
    <row r="121" spans="1:31" s="97" customFormat="1" ht="16.5" customHeight="1" x14ac:dyDescent="0.2">
      <c r="A121" s="95"/>
      <c r="B121" s="94"/>
      <c r="C121" s="95"/>
      <c r="D121" s="95"/>
      <c r="E121" s="398" t="s">
        <v>832</v>
      </c>
      <c r="F121" s="399"/>
      <c r="G121" s="399"/>
      <c r="H121" s="399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7" customFormat="1" ht="12" customHeight="1" x14ac:dyDescent="0.2">
      <c r="A122" s="95"/>
      <c r="B122" s="94"/>
      <c r="C122" s="93" t="s">
        <v>131</v>
      </c>
      <c r="D122" s="95"/>
      <c r="E122" s="95"/>
      <c r="F122" s="95"/>
      <c r="G122" s="95"/>
      <c r="H122" s="95"/>
      <c r="I122" s="95"/>
      <c r="J122" s="95"/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7" customFormat="1" ht="16.5" customHeight="1" x14ac:dyDescent="0.2">
      <c r="A123" s="95"/>
      <c r="B123" s="94"/>
      <c r="C123" s="95"/>
      <c r="D123" s="95"/>
      <c r="E123" s="400" t="str">
        <f>E11</f>
        <v>SO 2.1. - Stoka D</v>
      </c>
      <c r="F123" s="399"/>
      <c r="G123" s="399"/>
      <c r="H123" s="399"/>
      <c r="I123" s="95"/>
      <c r="J123" s="95"/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7" customFormat="1" ht="6.95" customHeight="1" x14ac:dyDescent="0.2">
      <c r="A124" s="95"/>
      <c r="B124" s="94"/>
      <c r="C124" s="95"/>
      <c r="D124" s="95"/>
      <c r="E124" s="95"/>
      <c r="F124" s="95"/>
      <c r="G124" s="95"/>
      <c r="H124" s="95"/>
      <c r="I124" s="95"/>
      <c r="J124" s="95"/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7" customFormat="1" ht="12" customHeight="1" x14ac:dyDescent="0.2">
      <c r="A125" s="95"/>
      <c r="B125" s="94"/>
      <c r="C125" s="93" t="s">
        <v>18</v>
      </c>
      <c r="D125" s="95"/>
      <c r="E125" s="95"/>
      <c r="F125" s="98" t="str">
        <f>F14</f>
        <v>Kosmonosy</v>
      </c>
      <c r="G125" s="95"/>
      <c r="H125" s="95"/>
      <c r="I125" s="93" t="s">
        <v>20</v>
      </c>
      <c r="J125" s="99">
        <f>IF(J14="","",J14)</f>
        <v>44136</v>
      </c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7" customFormat="1" ht="6.95" customHeight="1" x14ac:dyDescent="0.2">
      <c r="A126" s="95"/>
      <c r="B126" s="94"/>
      <c r="C126" s="95"/>
      <c r="D126" s="95"/>
      <c r="E126" s="95"/>
      <c r="F126" s="95"/>
      <c r="G126" s="95"/>
      <c r="H126" s="95"/>
      <c r="I126" s="95"/>
      <c r="J126" s="95"/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7" customFormat="1" ht="15.2" customHeight="1" x14ac:dyDescent="0.2">
      <c r="A127" s="95"/>
      <c r="B127" s="94"/>
      <c r="C127" s="93" t="s">
        <v>21</v>
      </c>
      <c r="D127" s="95"/>
      <c r="E127" s="95"/>
      <c r="F127" s="98" t="str">
        <f>E17</f>
        <v>Vodovody a kanalizace Mladá Boleslav, a.s.</v>
      </c>
      <c r="G127" s="95"/>
      <c r="H127" s="95"/>
      <c r="I127" s="93" t="s">
        <v>29</v>
      </c>
      <c r="J127" s="129" t="str">
        <f>E23</f>
        <v>ŠINDLAR s.r.o.</v>
      </c>
      <c r="K127" s="95"/>
      <c r="L127" s="96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97" customFormat="1" ht="15.2" customHeight="1" x14ac:dyDescent="0.2">
      <c r="A128" s="95"/>
      <c r="B128" s="94"/>
      <c r="C128" s="93" t="s">
        <v>27</v>
      </c>
      <c r="D128" s="95"/>
      <c r="E128" s="95"/>
      <c r="F128" s="98" t="str">
        <f>IF(E20="","",E20)</f>
        <v>Dle výběrového řízení</v>
      </c>
      <c r="G128" s="95"/>
      <c r="H128" s="95"/>
      <c r="I128" s="93" t="s">
        <v>34</v>
      </c>
      <c r="J128" s="129" t="str">
        <f>E26</f>
        <v>Roman Bárta</v>
      </c>
      <c r="K128" s="95"/>
      <c r="L128" s="96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  <row r="129" spans="1:65" s="97" customFormat="1" ht="10.35" customHeight="1" x14ac:dyDescent="0.2">
      <c r="A129" s="95"/>
      <c r="B129" s="94"/>
      <c r="C129" s="95"/>
      <c r="D129" s="95"/>
      <c r="E129" s="95"/>
      <c r="F129" s="95"/>
      <c r="G129" s="95"/>
      <c r="H129" s="95"/>
      <c r="I129" s="95"/>
      <c r="J129" s="95"/>
      <c r="K129" s="95"/>
      <c r="L129" s="96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</row>
    <row r="130" spans="1:65" s="152" customFormat="1" ht="29.25" customHeight="1" x14ac:dyDescent="0.2">
      <c r="A130" s="143"/>
      <c r="B130" s="144"/>
      <c r="C130" s="145" t="s">
        <v>150</v>
      </c>
      <c r="D130" s="146" t="s">
        <v>63</v>
      </c>
      <c r="E130" s="146" t="s">
        <v>59</v>
      </c>
      <c r="F130" s="146" t="s">
        <v>60</v>
      </c>
      <c r="G130" s="146" t="s">
        <v>151</v>
      </c>
      <c r="H130" s="146" t="s">
        <v>152</v>
      </c>
      <c r="I130" s="146" t="s">
        <v>153</v>
      </c>
      <c r="J130" s="146" t="s">
        <v>135</v>
      </c>
      <c r="K130" s="147" t="s">
        <v>154</v>
      </c>
      <c r="L130" s="148"/>
      <c r="M130" s="149" t="s">
        <v>1</v>
      </c>
      <c r="N130" s="150" t="s">
        <v>42</v>
      </c>
      <c r="O130" s="150" t="s">
        <v>155</v>
      </c>
      <c r="P130" s="150" t="s">
        <v>156</v>
      </c>
      <c r="Q130" s="150" t="s">
        <v>157</v>
      </c>
      <c r="R130" s="150" t="s">
        <v>158</v>
      </c>
      <c r="S130" s="150" t="s">
        <v>159</v>
      </c>
      <c r="T130" s="151" t="s">
        <v>160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97" customFormat="1" ht="22.9" customHeight="1" x14ac:dyDescent="0.25">
      <c r="A131" s="95"/>
      <c r="B131" s="94"/>
      <c r="C131" s="153" t="s">
        <v>161</v>
      </c>
      <c r="D131" s="95"/>
      <c r="E131" s="95"/>
      <c r="F131" s="95"/>
      <c r="G131" s="95"/>
      <c r="H131" s="95"/>
      <c r="I131" s="95"/>
      <c r="J131" s="154">
        <f>BK131</f>
        <v>0</v>
      </c>
      <c r="K131" s="95"/>
      <c r="L131" s="94"/>
      <c r="M131" s="155"/>
      <c r="N131" s="156"/>
      <c r="O131" s="104"/>
      <c r="P131" s="157">
        <f>P132+P343</f>
        <v>861.79648699999996</v>
      </c>
      <c r="Q131" s="104"/>
      <c r="R131" s="157">
        <f>R132+R343</f>
        <v>19.218942479999999</v>
      </c>
      <c r="S131" s="104"/>
      <c r="T131" s="158">
        <f>T132+T343</f>
        <v>113.41692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T131" s="87" t="s">
        <v>77</v>
      </c>
      <c r="AU131" s="87" t="s">
        <v>137</v>
      </c>
      <c r="BK131" s="159">
        <f>BK132+BK343</f>
        <v>0</v>
      </c>
    </row>
    <row r="132" spans="1:65" s="160" customFormat="1" ht="25.9" customHeight="1" x14ac:dyDescent="0.2">
      <c r="B132" s="161"/>
      <c r="D132" s="162" t="s">
        <v>77</v>
      </c>
      <c r="E132" s="163" t="s">
        <v>162</v>
      </c>
      <c r="F132" s="163" t="s">
        <v>163</v>
      </c>
      <c r="J132" s="164">
        <f>BK132</f>
        <v>0</v>
      </c>
      <c r="L132" s="161"/>
      <c r="M132" s="165"/>
      <c r="N132" s="166"/>
      <c r="O132" s="166"/>
      <c r="P132" s="167">
        <f>P133+P225+P231+P239+P261+P273+P328+P334+P341</f>
        <v>861.79648699999996</v>
      </c>
      <c r="Q132" s="166"/>
      <c r="R132" s="167">
        <f>R133+R225+R231+R239+R261+R273+R328+R334+R341</f>
        <v>19.218942479999999</v>
      </c>
      <c r="S132" s="166"/>
      <c r="T132" s="168">
        <f>T133+T225+T231+T239+T261+T273+T328+T334+T341</f>
        <v>113.41692</v>
      </c>
      <c r="AR132" s="162" t="s">
        <v>85</v>
      </c>
      <c r="AT132" s="169" t="s">
        <v>77</v>
      </c>
      <c r="AU132" s="169" t="s">
        <v>78</v>
      </c>
      <c r="AY132" s="162" t="s">
        <v>164</v>
      </c>
      <c r="BK132" s="170">
        <f>BK133+BK225+BK231+BK239+BK261+BK273+BK328+BK334+BK341</f>
        <v>0</v>
      </c>
    </row>
    <row r="133" spans="1:65" s="160" customFormat="1" ht="22.9" customHeight="1" x14ac:dyDescent="0.2">
      <c r="B133" s="161"/>
      <c r="D133" s="162" t="s">
        <v>77</v>
      </c>
      <c r="E133" s="171" t="s">
        <v>85</v>
      </c>
      <c r="F133" s="171" t="s">
        <v>165</v>
      </c>
      <c r="J133" s="172">
        <f>BK133</f>
        <v>0</v>
      </c>
      <c r="L133" s="161"/>
      <c r="M133" s="165"/>
      <c r="N133" s="166"/>
      <c r="O133" s="166"/>
      <c r="P133" s="167">
        <f>SUM(P134:P224)</f>
        <v>605.26638999999977</v>
      </c>
      <c r="Q133" s="166"/>
      <c r="R133" s="167">
        <f>SUM(R134:R224)</f>
        <v>0.99069770000000013</v>
      </c>
      <c r="S133" s="166"/>
      <c r="T133" s="168">
        <f>SUM(T134:T224)</f>
        <v>97.998919999999998</v>
      </c>
      <c r="AR133" s="162" t="s">
        <v>85</v>
      </c>
      <c r="AT133" s="169" t="s">
        <v>77</v>
      </c>
      <c r="AU133" s="169" t="s">
        <v>85</v>
      </c>
      <c r="AY133" s="162" t="s">
        <v>164</v>
      </c>
      <c r="BK133" s="170">
        <f>SUM(BK134:BK224)</f>
        <v>0</v>
      </c>
    </row>
    <row r="134" spans="1:65" s="97" customFormat="1" ht="55.5" customHeight="1" x14ac:dyDescent="0.2">
      <c r="A134" s="95"/>
      <c r="B134" s="94"/>
      <c r="C134" s="173" t="s">
        <v>85</v>
      </c>
      <c r="D134" s="173" t="s">
        <v>166</v>
      </c>
      <c r="E134" s="174" t="s">
        <v>167</v>
      </c>
      <c r="F134" s="175" t="s">
        <v>168</v>
      </c>
      <c r="G134" s="176" t="s">
        <v>169</v>
      </c>
      <c r="H134" s="177">
        <v>99.825000000000003</v>
      </c>
      <c r="I134" s="73"/>
      <c r="J134" s="178">
        <f>ROUND(I134*H134,2)</f>
        <v>0</v>
      </c>
      <c r="K134" s="175" t="s">
        <v>170</v>
      </c>
      <c r="L134" s="94"/>
      <c r="M134" s="179" t="s">
        <v>1</v>
      </c>
      <c r="N134" s="180" t="s">
        <v>43</v>
      </c>
      <c r="O134" s="181">
        <v>0.11899999999999999</v>
      </c>
      <c r="P134" s="181">
        <f>O134*H134</f>
        <v>11.879175</v>
      </c>
      <c r="Q134" s="181">
        <v>0</v>
      </c>
      <c r="R134" s="181">
        <f>Q134*H134</f>
        <v>0</v>
      </c>
      <c r="S134" s="181">
        <v>0.44</v>
      </c>
      <c r="T134" s="182">
        <f>S134*H134</f>
        <v>43.923000000000002</v>
      </c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R134" s="183" t="s">
        <v>171</v>
      </c>
      <c r="AT134" s="183" t="s">
        <v>166</v>
      </c>
      <c r="AU134" s="183" t="s">
        <v>87</v>
      </c>
      <c r="AY134" s="87" t="s">
        <v>164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87" t="s">
        <v>85</v>
      </c>
      <c r="BK134" s="184">
        <f>ROUND(I134*H134,2)</f>
        <v>0</v>
      </c>
      <c r="BL134" s="87" t="s">
        <v>171</v>
      </c>
      <c r="BM134" s="183" t="s">
        <v>834</v>
      </c>
    </row>
    <row r="135" spans="1:65" s="97" customFormat="1" ht="19.5" x14ac:dyDescent="0.2">
      <c r="A135" s="95"/>
      <c r="B135" s="94"/>
      <c r="C135" s="95"/>
      <c r="D135" s="185" t="s">
        <v>173</v>
      </c>
      <c r="E135" s="95"/>
      <c r="F135" s="186" t="s">
        <v>174</v>
      </c>
      <c r="G135" s="95"/>
      <c r="H135" s="95"/>
      <c r="I135" s="227"/>
      <c r="J135" s="95"/>
      <c r="K135" s="95"/>
      <c r="L135" s="94"/>
      <c r="M135" s="187"/>
      <c r="N135" s="188"/>
      <c r="O135" s="189"/>
      <c r="P135" s="189"/>
      <c r="Q135" s="189"/>
      <c r="R135" s="189"/>
      <c r="S135" s="189"/>
      <c r="T135" s="190"/>
      <c r="U135" s="95"/>
      <c r="V135" s="95"/>
      <c r="W135" s="95"/>
      <c r="X135" s="95"/>
      <c r="Y135" s="95"/>
      <c r="Z135" s="95"/>
      <c r="AA135" s="95"/>
      <c r="AB135" s="95"/>
      <c r="AC135" s="95"/>
      <c r="AD135" s="95"/>
      <c r="AE135" s="95"/>
      <c r="AT135" s="87" t="s">
        <v>173</v>
      </c>
      <c r="AU135" s="87" t="s">
        <v>87</v>
      </c>
    </row>
    <row r="136" spans="1:65" s="191" customFormat="1" x14ac:dyDescent="0.2">
      <c r="B136" s="192"/>
      <c r="D136" s="185" t="s">
        <v>175</v>
      </c>
      <c r="E136" s="193" t="s">
        <v>1</v>
      </c>
      <c r="F136" s="194" t="s">
        <v>176</v>
      </c>
      <c r="H136" s="193" t="s">
        <v>1</v>
      </c>
      <c r="I136" s="228"/>
      <c r="L136" s="192"/>
      <c r="M136" s="195"/>
      <c r="N136" s="196"/>
      <c r="O136" s="196"/>
      <c r="P136" s="196"/>
      <c r="Q136" s="196"/>
      <c r="R136" s="196"/>
      <c r="S136" s="196"/>
      <c r="T136" s="197"/>
      <c r="AT136" s="193" t="s">
        <v>175</v>
      </c>
      <c r="AU136" s="193" t="s">
        <v>87</v>
      </c>
      <c r="AV136" s="191" t="s">
        <v>85</v>
      </c>
      <c r="AW136" s="191" t="s">
        <v>33</v>
      </c>
      <c r="AX136" s="191" t="s">
        <v>78</v>
      </c>
      <c r="AY136" s="193" t="s">
        <v>164</v>
      </c>
    </row>
    <row r="137" spans="1:65" s="191" customFormat="1" x14ac:dyDescent="0.2">
      <c r="B137" s="192"/>
      <c r="D137" s="185" t="s">
        <v>175</v>
      </c>
      <c r="E137" s="193" t="s">
        <v>1</v>
      </c>
      <c r="F137" s="194" t="s">
        <v>177</v>
      </c>
      <c r="H137" s="193" t="s">
        <v>1</v>
      </c>
      <c r="I137" s="228"/>
      <c r="L137" s="192"/>
      <c r="M137" s="195"/>
      <c r="N137" s="196"/>
      <c r="O137" s="196"/>
      <c r="P137" s="196"/>
      <c r="Q137" s="196"/>
      <c r="R137" s="196"/>
      <c r="S137" s="196"/>
      <c r="T137" s="197"/>
      <c r="AT137" s="193" t="s">
        <v>175</v>
      </c>
      <c r="AU137" s="193" t="s">
        <v>87</v>
      </c>
      <c r="AV137" s="191" t="s">
        <v>85</v>
      </c>
      <c r="AW137" s="191" t="s">
        <v>33</v>
      </c>
      <c r="AX137" s="191" t="s">
        <v>78</v>
      </c>
      <c r="AY137" s="193" t="s">
        <v>164</v>
      </c>
    </row>
    <row r="138" spans="1:65" s="198" customFormat="1" x14ac:dyDescent="0.2">
      <c r="B138" s="199"/>
      <c r="D138" s="185" t="s">
        <v>175</v>
      </c>
      <c r="E138" s="200" t="s">
        <v>1</v>
      </c>
      <c r="F138" s="201" t="s">
        <v>835</v>
      </c>
      <c r="H138" s="202">
        <v>99.825000000000003</v>
      </c>
      <c r="I138" s="229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175</v>
      </c>
      <c r="AU138" s="200" t="s">
        <v>87</v>
      </c>
      <c r="AV138" s="198" t="s">
        <v>87</v>
      </c>
      <c r="AW138" s="198" t="s">
        <v>33</v>
      </c>
      <c r="AX138" s="198" t="s">
        <v>85</v>
      </c>
      <c r="AY138" s="200" t="s">
        <v>164</v>
      </c>
    </row>
    <row r="139" spans="1:65" s="97" customFormat="1" ht="44.25" customHeight="1" x14ac:dyDescent="0.2">
      <c r="A139" s="95"/>
      <c r="B139" s="94"/>
      <c r="C139" s="173" t="s">
        <v>87</v>
      </c>
      <c r="D139" s="173" t="s">
        <v>166</v>
      </c>
      <c r="E139" s="174" t="s">
        <v>179</v>
      </c>
      <c r="F139" s="175" t="s">
        <v>180</v>
      </c>
      <c r="G139" s="176" t="s">
        <v>169</v>
      </c>
      <c r="H139" s="177">
        <v>139.755</v>
      </c>
      <c r="I139" s="73"/>
      <c r="J139" s="178">
        <f>ROUND(I139*H139,2)</f>
        <v>0</v>
      </c>
      <c r="K139" s="175" t="s">
        <v>1</v>
      </c>
      <c r="L139" s="94"/>
      <c r="M139" s="179" t="s">
        <v>1</v>
      </c>
      <c r="N139" s="180" t="s">
        <v>43</v>
      </c>
      <c r="O139" s="181">
        <v>2.1999999999999999E-2</v>
      </c>
      <c r="P139" s="181">
        <f>O139*H139</f>
        <v>3.0746099999999998</v>
      </c>
      <c r="Q139" s="181">
        <v>2.9999999999999997E-4</v>
      </c>
      <c r="R139" s="181">
        <f>Q139*H139</f>
        <v>4.1926499999999992E-2</v>
      </c>
      <c r="S139" s="181">
        <v>0.38400000000000001</v>
      </c>
      <c r="T139" s="182">
        <f>S139*H139</f>
        <v>53.66592</v>
      </c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R139" s="183" t="s">
        <v>171</v>
      </c>
      <c r="AT139" s="183" t="s">
        <v>166</v>
      </c>
      <c r="AU139" s="183" t="s">
        <v>87</v>
      </c>
      <c r="AY139" s="87" t="s">
        <v>164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87" t="s">
        <v>85</v>
      </c>
      <c r="BK139" s="184">
        <f>ROUND(I139*H139,2)</f>
        <v>0</v>
      </c>
      <c r="BL139" s="87" t="s">
        <v>171</v>
      </c>
      <c r="BM139" s="183" t="s">
        <v>836</v>
      </c>
    </row>
    <row r="140" spans="1:65" s="97" customFormat="1" ht="19.5" x14ac:dyDescent="0.2">
      <c r="A140" s="95"/>
      <c r="B140" s="94"/>
      <c r="C140" s="95"/>
      <c r="D140" s="185" t="s">
        <v>173</v>
      </c>
      <c r="E140" s="95"/>
      <c r="F140" s="186" t="s">
        <v>182</v>
      </c>
      <c r="G140" s="95"/>
      <c r="H140" s="95"/>
      <c r="I140" s="227"/>
      <c r="J140" s="95"/>
      <c r="K140" s="95"/>
      <c r="L140" s="94"/>
      <c r="M140" s="187"/>
      <c r="N140" s="188"/>
      <c r="O140" s="189"/>
      <c r="P140" s="189"/>
      <c r="Q140" s="189"/>
      <c r="R140" s="189"/>
      <c r="S140" s="189"/>
      <c r="T140" s="190"/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T140" s="87" t="s">
        <v>173</v>
      </c>
      <c r="AU140" s="87" t="s">
        <v>87</v>
      </c>
    </row>
    <row r="141" spans="1:65" s="191" customFormat="1" x14ac:dyDescent="0.2">
      <c r="B141" s="192"/>
      <c r="D141" s="185" t="s">
        <v>175</v>
      </c>
      <c r="E141" s="193" t="s">
        <v>1</v>
      </c>
      <c r="F141" s="194" t="s">
        <v>176</v>
      </c>
      <c r="H141" s="193" t="s">
        <v>1</v>
      </c>
      <c r="I141" s="228"/>
      <c r="L141" s="192"/>
      <c r="M141" s="195"/>
      <c r="N141" s="196"/>
      <c r="O141" s="196"/>
      <c r="P141" s="196"/>
      <c r="Q141" s="196"/>
      <c r="R141" s="196"/>
      <c r="S141" s="196"/>
      <c r="T141" s="197"/>
      <c r="AT141" s="193" t="s">
        <v>175</v>
      </c>
      <c r="AU141" s="193" t="s">
        <v>87</v>
      </c>
      <c r="AV141" s="191" t="s">
        <v>85</v>
      </c>
      <c r="AW141" s="191" t="s">
        <v>33</v>
      </c>
      <c r="AX141" s="191" t="s">
        <v>78</v>
      </c>
      <c r="AY141" s="193" t="s">
        <v>164</v>
      </c>
    </row>
    <row r="142" spans="1:65" s="191" customFormat="1" x14ac:dyDescent="0.2">
      <c r="B142" s="192"/>
      <c r="D142" s="185" t="s">
        <v>175</v>
      </c>
      <c r="E142" s="193" t="s">
        <v>1</v>
      </c>
      <c r="F142" s="194" t="s">
        <v>177</v>
      </c>
      <c r="H142" s="193" t="s">
        <v>1</v>
      </c>
      <c r="I142" s="228"/>
      <c r="L142" s="192"/>
      <c r="M142" s="195"/>
      <c r="N142" s="196"/>
      <c r="O142" s="196"/>
      <c r="P142" s="196"/>
      <c r="Q142" s="196"/>
      <c r="R142" s="196"/>
      <c r="S142" s="196"/>
      <c r="T142" s="197"/>
      <c r="AT142" s="193" t="s">
        <v>175</v>
      </c>
      <c r="AU142" s="193" t="s">
        <v>87</v>
      </c>
      <c r="AV142" s="191" t="s">
        <v>85</v>
      </c>
      <c r="AW142" s="191" t="s">
        <v>33</v>
      </c>
      <c r="AX142" s="191" t="s">
        <v>78</v>
      </c>
      <c r="AY142" s="193" t="s">
        <v>164</v>
      </c>
    </row>
    <row r="143" spans="1:65" s="198" customFormat="1" x14ac:dyDescent="0.2">
      <c r="B143" s="199"/>
      <c r="D143" s="185" t="s">
        <v>175</v>
      </c>
      <c r="E143" s="200" t="s">
        <v>1</v>
      </c>
      <c r="F143" s="201" t="s">
        <v>837</v>
      </c>
      <c r="H143" s="202">
        <v>139.755</v>
      </c>
      <c r="I143" s="229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175</v>
      </c>
      <c r="AU143" s="200" t="s">
        <v>87</v>
      </c>
      <c r="AV143" s="198" t="s">
        <v>87</v>
      </c>
      <c r="AW143" s="198" t="s">
        <v>33</v>
      </c>
      <c r="AX143" s="198" t="s">
        <v>85</v>
      </c>
      <c r="AY143" s="200" t="s">
        <v>164</v>
      </c>
    </row>
    <row r="144" spans="1:65" s="97" customFormat="1" ht="44.25" customHeight="1" x14ac:dyDescent="0.2">
      <c r="A144" s="95"/>
      <c r="B144" s="94"/>
      <c r="C144" s="173" t="s">
        <v>184</v>
      </c>
      <c r="D144" s="173" t="s">
        <v>166</v>
      </c>
      <c r="E144" s="174" t="s">
        <v>185</v>
      </c>
      <c r="F144" s="175" t="s">
        <v>186</v>
      </c>
      <c r="G144" s="176" t="s">
        <v>187</v>
      </c>
      <c r="H144" s="177">
        <v>2</v>
      </c>
      <c r="I144" s="73"/>
      <c r="J144" s="178">
        <f>ROUND(I144*H144,2)</f>
        <v>0</v>
      </c>
      <c r="K144" s="175" t="s">
        <v>170</v>
      </c>
      <c r="L144" s="94"/>
      <c r="M144" s="179" t="s">
        <v>1</v>
      </c>
      <c r="N144" s="180" t="s">
        <v>43</v>
      </c>
      <c r="O144" s="181">
        <v>0.13300000000000001</v>
      </c>
      <c r="P144" s="181">
        <f>O144*H144</f>
        <v>0.26600000000000001</v>
      </c>
      <c r="Q144" s="181">
        <v>0</v>
      </c>
      <c r="R144" s="181">
        <f>Q144*H144</f>
        <v>0</v>
      </c>
      <c r="S144" s="181">
        <v>0.20499999999999999</v>
      </c>
      <c r="T144" s="182">
        <f>S144*H144</f>
        <v>0.41</v>
      </c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R144" s="183" t="s">
        <v>171</v>
      </c>
      <c r="AT144" s="183" t="s">
        <v>166</v>
      </c>
      <c r="AU144" s="183" t="s">
        <v>87</v>
      </c>
      <c r="AY144" s="87" t="s">
        <v>164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87" t="s">
        <v>85</v>
      </c>
      <c r="BK144" s="184">
        <f>ROUND(I144*H144,2)</f>
        <v>0</v>
      </c>
      <c r="BL144" s="87" t="s">
        <v>171</v>
      </c>
      <c r="BM144" s="183" t="s">
        <v>838</v>
      </c>
    </row>
    <row r="145" spans="1:65" s="198" customFormat="1" x14ac:dyDescent="0.2">
      <c r="B145" s="199"/>
      <c r="D145" s="185" t="s">
        <v>175</v>
      </c>
      <c r="E145" s="200" t="s">
        <v>1</v>
      </c>
      <c r="F145" s="201" t="s">
        <v>189</v>
      </c>
      <c r="H145" s="202">
        <v>2</v>
      </c>
      <c r="I145" s="229"/>
      <c r="L145" s="199"/>
      <c r="M145" s="203"/>
      <c r="N145" s="204"/>
      <c r="O145" s="204"/>
      <c r="P145" s="204"/>
      <c r="Q145" s="204"/>
      <c r="R145" s="204"/>
      <c r="S145" s="204"/>
      <c r="T145" s="205"/>
      <c r="AT145" s="200" t="s">
        <v>175</v>
      </c>
      <c r="AU145" s="200" t="s">
        <v>87</v>
      </c>
      <c r="AV145" s="198" t="s">
        <v>87</v>
      </c>
      <c r="AW145" s="198" t="s">
        <v>33</v>
      </c>
      <c r="AX145" s="198" t="s">
        <v>85</v>
      </c>
      <c r="AY145" s="200" t="s">
        <v>164</v>
      </c>
    </row>
    <row r="146" spans="1:65" s="97" customFormat="1" ht="21.75" customHeight="1" x14ac:dyDescent="0.2">
      <c r="A146" s="95"/>
      <c r="B146" s="94"/>
      <c r="C146" s="173" t="s">
        <v>171</v>
      </c>
      <c r="D146" s="173" t="s">
        <v>166</v>
      </c>
      <c r="E146" s="174" t="s">
        <v>190</v>
      </c>
      <c r="F146" s="175" t="s">
        <v>191</v>
      </c>
      <c r="G146" s="176" t="s">
        <v>192</v>
      </c>
      <c r="H146" s="177">
        <v>40</v>
      </c>
      <c r="I146" s="73"/>
      <c r="J146" s="178">
        <f>ROUND(I146*H146,2)</f>
        <v>0</v>
      </c>
      <c r="K146" s="175" t="s">
        <v>170</v>
      </c>
      <c r="L146" s="94"/>
      <c r="M146" s="179" t="s">
        <v>1</v>
      </c>
      <c r="N146" s="180" t="s">
        <v>43</v>
      </c>
      <c r="O146" s="181">
        <v>0.2</v>
      </c>
      <c r="P146" s="181">
        <f>O146*H146</f>
        <v>8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3" t="s">
        <v>171</v>
      </c>
      <c r="AT146" s="183" t="s">
        <v>166</v>
      </c>
      <c r="AU146" s="183" t="s">
        <v>87</v>
      </c>
      <c r="AY146" s="87" t="s">
        <v>164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87" t="s">
        <v>85</v>
      </c>
      <c r="BK146" s="184">
        <f>ROUND(I146*H146,2)</f>
        <v>0</v>
      </c>
      <c r="BL146" s="87" t="s">
        <v>171</v>
      </c>
      <c r="BM146" s="183" t="s">
        <v>839</v>
      </c>
    </row>
    <row r="147" spans="1:65" s="97" customFormat="1" ht="19.5" x14ac:dyDescent="0.2">
      <c r="A147" s="95"/>
      <c r="B147" s="94"/>
      <c r="C147" s="95"/>
      <c r="D147" s="185" t="s">
        <v>173</v>
      </c>
      <c r="E147" s="95"/>
      <c r="F147" s="186" t="s">
        <v>194</v>
      </c>
      <c r="G147" s="95"/>
      <c r="H147" s="95"/>
      <c r="I147" s="227"/>
      <c r="J147" s="95"/>
      <c r="K147" s="95"/>
      <c r="L147" s="94"/>
      <c r="M147" s="187"/>
      <c r="N147" s="188"/>
      <c r="O147" s="189"/>
      <c r="P147" s="189"/>
      <c r="Q147" s="189"/>
      <c r="R147" s="189"/>
      <c r="S147" s="189"/>
      <c r="T147" s="190"/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T147" s="87" t="s">
        <v>173</v>
      </c>
      <c r="AU147" s="87" t="s">
        <v>87</v>
      </c>
    </row>
    <row r="148" spans="1:65" s="198" customFormat="1" x14ac:dyDescent="0.2">
      <c r="B148" s="199"/>
      <c r="D148" s="185" t="s">
        <v>175</v>
      </c>
      <c r="E148" s="200" t="s">
        <v>1</v>
      </c>
      <c r="F148" s="201" t="s">
        <v>195</v>
      </c>
      <c r="H148" s="202">
        <v>40</v>
      </c>
      <c r="I148" s="229"/>
      <c r="L148" s="199"/>
      <c r="M148" s="203"/>
      <c r="N148" s="204"/>
      <c r="O148" s="204"/>
      <c r="P148" s="204"/>
      <c r="Q148" s="204"/>
      <c r="R148" s="204"/>
      <c r="S148" s="204"/>
      <c r="T148" s="205"/>
      <c r="AT148" s="200" t="s">
        <v>175</v>
      </c>
      <c r="AU148" s="200" t="s">
        <v>87</v>
      </c>
      <c r="AV148" s="198" t="s">
        <v>87</v>
      </c>
      <c r="AW148" s="198" t="s">
        <v>33</v>
      </c>
      <c r="AX148" s="198" t="s">
        <v>85</v>
      </c>
      <c r="AY148" s="200" t="s">
        <v>164</v>
      </c>
    </row>
    <row r="149" spans="1:65" s="97" customFormat="1" ht="78" customHeight="1" x14ac:dyDescent="0.2">
      <c r="A149" s="95"/>
      <c r="B149" s="94"/>
      <c r="C149" s="173" t="s">
        <v>196</v>
      </c>
      <c r="D149" s="173" t="s">
        <v>166</v>
      </c>
      <c r="E149" s="174" t="s">
        <v>197</v>
      </c>
      <c r="F149" s="175" t="s">
        <v>198</v>
      </c>
      <c r="G149" s="176" t="s">
        <v>187</v>
      </c>
      <c r="H149" s="177">
        <v>6.25</v>
      </c>
      <c r="I149" s="73"/>
      <c r="J149" s="178">
        <f>ROUND(I149*H149,2)</f>
        <v>0</v>
      </c>
      <c r="K149" s="175" t="s">
        <v>170</v>
      </c>
      <c r="L149" s="94"/>
      <c r="M149" s="179" t="s">
        <v>1</v>
      </c>
      <c r="N149" s="180" t="s">
        <v>43</v>
      </c>
      <c r="O149" s="181">
        <v>0.70299999999999996</v>
      </c>
      <c r="P149" s="181">
        <f>O149*H149</f>
        <v>4.3937499999999998</v>
      </c>
      <c r="Q149" s="181">
        <v>8.6800000000000002E-3</v>
      </c>
      <c r="R149" s="181">
        <f>Q149*H149</f>
        <v>5.425E-2</v>
      </c>
      <c r="S149" s="181">
        <v>0</v>
      </c>
      <c r="T149" s="182">
        <f>S149*H149</f>
        <v>0</v>
      </c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R149" s="183" t="s">
        <v>171</v>
      </c>
      <c r="AT149" s="183" t="s">
        <v>166</v>
      </c>
      <c r="AU149" s="183" t="s">
        <v>87</v>
      </c>
      <c r="AY149" s="87" t="s">
        <v>164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87" t="s">
        <v>85</v>
      </c>
      <c r="BK149" s="184">
        <f>ROUND(I149*H149,2)</f>
        <v>0</v>
      </c>
      <c r="BL149" s="87" t="s">
        <v>171</v>
      </c>
      <c r="BM149" s="183" t="s">
        <v>840</v>
      </c>
    </row>
    <row r="150" spans="1:65" s="191" customFormat="1" x14ac:dyDescent="0.2">
      <c r="B150" s="192"/>
      <c r="D150" s="185" t="s">
        <v>175</v>
      </c>
      <c r="E150" s="193" t="s">
        <v>1</v>
      </c>
      <c r="F150" s="194" t="s">
        <v>841</v>
      </c>
      <c r="H150" s="193" t="s">
        <v>1</v>
      </c>
      <c r="I150" s="228"/>
      <c r="L150" s="192"/>
      <c r="M150" s="195"/>
      <c r="N150" s="196"/>
      <c r="O150" s="196"/>
      <c r="P150" s="196"/>
      <c r="Q150" s="196"/>
      <c r="R150" s="196"/>
      <c r="S150" s="196"/>
      <c r="T150" s="197"/>
      <c r="AT150" s="193" t="s">
        <v>175</v>
      </c>
      <c r="AU150" s="193" t="s">
        <v>87</v>
      </c>
      <c r="AV150" s="191" t="s">
        <v>85</v>
      </c>
      <c r="AW150" s="191" t="s">
        <v>33</v>
      </c>
      <c r="AX150" s="191" t="s">
        <v>78</v>
      </c>
      <c r="AY150" s="193" t="s">
        <v>164</v>
      </c>
    </row>
    <row r="151" spans="1:65" s="198" customFormat="1" x14ac:dyDescent="0.2">
      <c r="B151" s="199"/>
      <c r="D151" s="185" t="s">
        <v>175</v>
      </c>
      <c r="E151" s="200" t="s">
        <v>1</v>
      </c>
      <c r="F151" s="201" t="s">
        <v>842</v>
      </c>
      <c r="H151" s="202">
        <v>6.25</v>
      </c>
      <c r="I151" s="229"/>
      <c r="L151" s="199"/>
      <c r="M151" s="203"/>
      <c r="N151" s="204"/>
      <c r="O151" s="204"/>
      <c r="P151" s="204"/>
      <c r="Q151" s="204"/>
      <c r="R151" s="204"/>
      <c r="S151" s="204"/>
      <c r="T151" s="205"/>
      <c r="AT151" s="200" t="s">
        <v>175</v>
      </c>
      <c r="AU151" s="200" t="s">
        <v>87</v>
      </c>
      <c r="AV151" s="198" t="s">
        <v>87</v>
      </c>
      <c r="AW151" s="198" t="s">
        <v>33</v>
      </c>
      <c r="AX151" s="198" t="s">
        <v>85</v>
      </c>
      <c r="AY151" s="200" t="s">
        <v>164</v>
      </c>
    </row>
    <row r="152" spans="1:65" s="97" customFormat="1" ht="78" customHeight="1" x14ac:dyDescent="0.2">
      <c r="A152" s="95"/>
      <c r="B152" s="94"/>
      <c r="C152" s="173" t="s">
        <v>202</v>
      </c>
      <c r="D152" s="173" t="s">
        <v>166</v>
      </c>
      <c r="E152" s="174" t="s">
        <v>203</v>
      </c>
      <c r="F152" s="175" t="s">
        <v>204</v>
      </c>
      <c r="G152" s="176" t="s">
        <v>187</v>
      </c>
      <c r="H152" s="177">
        <v>7.5</v>
      </c>
      <c r="I152" s="73"/>
      <c r="J152" s="178">
        <f>ROUND(I152*H152,2)</f>
        <v>0</v>
      </c>
      <c r="K152" s="175" t="s">
        <v>170</v>
      </c>
      <c r="L152" s="94"/>
      <c r="M152" s="179" t="s">
        <v>1</v>
      </c>
      <c r="N152" s="180" t="s">
        <v>43</v>
      </c>
      <c r="O152" s="181">
        <v>0.58099999999999996</v>
      </c>
      <c r="P152" s="181">
        <f>O152*H152</f>
        <v>4.3574999999999999</v>
      </c>
      <c r="Q152" s="181">
        <v>3.6900000000000002E-2</v>
      </c>
      <c r="R152" s="181">
        <f>Q152*H152</f>
        <v>0.27675</v>
      </c>
      <c r="S152" s="181">
        <v>0</v>
      </c>
      <c r="T152" s="182">
        <f>S152*H152</f>
        <v>0</v>
      </c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R152" s="183" t="s">
        <v>171</v>
      </c>
      <c r="AT152" s="183" t="s">
        <v>166</v>
      </c>
      <c r="AU152" s="183" t="s">
        <v>87</v>
      </c>
      <c r="AY152" s="87" t="s">
        <v>164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87" t="s">
        <v>85</v>
      </c>
      <c r="BK152" s="184">
        <f>ROUND(I152*H152,2)</f>
        <v>0</v>
      </c>
      <c r="BL152" s="87" t="s">
        <v>171</v>
      </c>
      <c r="BM152" s="183" t="s">
        <v>843</v>
      </c>
    </row>
    <row r="153" spans="1:65" s="191" customFormat="1" x14ac:dyDescent="0.2">
      <c r="B153" s="192"/>
      <c r="D153" s="185" t="s">
        <v>175</v>
      </c>
      <c r="E153" s="193" t="s">
        <v>1</v>
      </c>
      <c r="F153" s="194" t="s">
        <v>841</v>
      </c>
      <c r="H153" s="193" t="s">
        <v>1</v>
      </c>
      <c r="I153" s="228"/>
      <c r="L153" s="192"/>
      <c r="M153" s="195"/>
      <c r="N153" s="196"/>
      <c r="O153" s="196"/>
      <c r="P153" s="196"/>
      <c r="Q153" s="196"/>
      <c r="R153" s="196"/>
      <c r="S153" s="196"/>
      <c r="T153" s="197"/>
      <c r="AT153" s="193" t="s">
        <v>175</v>
      </c>
      <c r="AU153" s="193" t="s">
        <v>87</v>
      </c>
      <c r="AV153" s="191" t="s">
        <v>85</v>
      </c>
      <c r="AW153" s="191" t="s">
        <v>33</v>
      </c>
      <c r="AX153" s="191" t="s">
        <v>78</v>
      </c>
      <c r="AY153" s="193" t="s">
        <v>164</v>
      </c>
    </row>
    <row r="154" spans="1:65" s="198" customFormat="1" x14ac:dyDescent="0.2">
      <c r="B154" s="199"/>
      <c r="D154" s="185" t="s">
        <v>175</v>
      </c>
      <c r="E154" s="200" t="s">
        <v>1</v>
      </c>
      <c r="F154" s="201" t="s">
        <v>844</v>
      </c>
      <c r="H154" s="202">
        <v>7.5</v>
      </c>
      <c r="I154" s="229"/>
      <c r="L154" s="199"/>
      <c r="M154" s="203"/>
      <c r="N154" s="204"/>
      <c r="O154" s="204"/>
      <c r="P154" s="204"/>
      <c r="Q154" s="204"/>
      <c r="R154" s="204"/>
      <c r="S154" s="204"/>
      <c r="T154" s="205"/>
      <c r="AT154" s="200" t="s">
        <v>175</v>
      </c>
      <c r="AU154" s="200" t="s">
        <v>87</v>
      </c>
      <c r="AV154" s="198" t="s">
        <v>87</v>
      </c>
      <c r="AW154" s="198" t="s">
        <v>33</v>
      </c>
      <c r="AX154" s="198" t="s">
        <v>85</v>
      </c>
      <c r="AY154" s="200" t="s">
        <v>164</v>
      </c>
    </row>
    <row r="155" spans="1:65" s="97" customFormat="1" ht="78" customHeight="1" x14ac:dyDescent="0.2">
      <c r="A155" s="95"/>
      <c r="B155" s="94"/>
      <c r="C155" s="173" t="s">
        <v>207</v>
      </c>
      <c r="D155" s="173" t="s">
        <v>166</v>
      </c>
      <c r="E155" s="174" t="s">
        <v>208</v>
      </c>
      <c r="F155" s="175" t="s">
        <v>209</v>
      </c>
      <c r="G155" s="176" t="s">
        <v>187</v>
      </c>
      <c r="H155" s="177">
        <v>5</v>
      </c>
      <c r="I155" s="73"/>
      <c r="J155" s="178">
        <f>ROUND(I155*H155,2)</f>
        <v>0</v>
      </c>
      <c r="K155" s="175" t="s">
        <v>170</v>
      </c>
      <c r="L155" s="94"/>
      <c r="M155" s="179" t="s">
        <v>1</v>
      </c>
      <c r="N155" s="180" t="s">
        <v>43</v>
      </c>
      <c r="O155" s="181">
        <v>0.54700000000000004</v>
      </c>
      <c r="P155" s="181">
        <f>O155*H155</f>
        <v>2.7350000000000003</v>
      </c>
      <c r="Q155" s="181">
        <v>3.6900000000000002E-2</v>
      </c>
      <c r="R155" s="181">
        <f>Q155*H155</f>
        <v>0.1845</v>
      </c>
      <c r="S155" s="181">
        <v>0</v>
      </c>
      <c r="T155" s="182">
        <f>S155*H155</f>
        <v>0</v>
      </c>
      <c r="U155" s="95"/>
      <c r="V155" s="95"/>
      <c r="W155" s="95"/>
      <c r="X155" s="95"/>
      <c r="Y155" s="95"/>
      <c r="Z155" s="95"/>
      <c r="AA155" s="95"/>
      <c r="AB155" s="95"/>
      <c r="AC155" s="95"/>
      <c r="AD155" s="95"/>
      <c r="AE155" s="95"/>
      <c r="AR155" s="183" t="s">
        <v>171</v>
      </c>
      <c r="AT155" s="183" t="s">
        <v>166</v>
      </c>
      <c r="AU155" s="183" t="s">
        <v>87</v>
      </c>
      <c r="AY155" s="87" t="s">
        <v>164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87" t="s">
        <v>85</v>
      </c>
      <c r="BK155" s="184">
        <f>ROUND(I155*H155,2)</f>
        <v>0</v>
      </c>
      <c r="BL155" s="87" t="s">
        <v>171</v>
      </c>
      <c r="BM155" s="183" t="s">
        <v>845</v>
      </c>
    </row>
    <row r="156" spans="1:65" s="191" customFormat="1" x14ac:dyDescent="0.2">
      <c r="B156" s="192"/>
      <c r="D156" s="185" t="s">
        <v>175</v>
      </c>
      <c r="E156" s="193" t="s">
        <v>1</v>
      </c>
      <c r="F156" s="194" t="s">
        <v>841</v>
      </c>
      <c r="H156" s="193" t="s">
        <v>1</v>
      </c>
      <c r="I156" s="228"/>
      <c r="L156" s="192"/>
      <c r="M156" s="195"/>
      <c r="N156" s="196"/>
      <c r="O156" s="196"/>
      <c r="P156" s="196"/>
      <c r="Q156" s="196"/>
      <c r="R156" s="196"/>
      <c r="S156" s="196"/>
      <c r="T156" s="197"/>
      <c r="AT156" s="193" t="s">
        <v>175</v>
      </c>
      <c r="AU156" s="193" t="s">
        <v>87</v>
      </c>
      <c r="AV156" s="191" t="s">
        <v>85</v>
      </c>
      <c r="AW156" s="191" t="s">
        <v>33</v>
      </c>
      <c r="AX156" s="191" t="s">
        <v>78</v>
      </c>
      <c r="AY156" s="193" t="s">
        <v>164</v>
      </c>
    </row>
    <row r="157" spans="1:65" s="198" customFormat="1" x14ac:dyDescent="0.2">
      <c r="B157" s="199"/>
      <c r="D157" s="185" t="s">
        <v>175</v>
      </c>
      <c r="E157" s="200" t="s">
        <v>1</v>
      </c>
      <c r="F157" s="201" t="s">
        <v>846</v>
      </c>
      <c r="H157" s="202">
        <v>5</v>
      </c>
      <c r="I157" s="229"/>
      <c r="L157" s="199"/>
      <c r="M157" s="203"/>
      <c r="N157" s="204"/>
      <c r="O157" s="204"/>
      <c r="P157" s="204"/>
      <c r="Q157" s="204"/>
      <c r="R157" s="204"/>
      <c r="S157" s="204"/>
      <c r="T157" s="205"/>
      <c r="AT157" s="200" t="s">
        <v>175</v>
      </c>
      <c r="AU157" s="200" t="s">
        <v>87</v>
      </c>
      <c r="AV157" s="198" t="s">
        <v>87</v>
      </c>
      <c r="AW157" s="198" t="s">
        <v>33</v>
      </c>
      <c r="AX157" s="198" t="s">
        <v>85</v>
      </c>
      <c r="AY157" s="200" t="s">
        <v>164</v>
      </c>
    </row>
    <row r="158" spans="1:65" s="97" customFormat="1" ht="44.25" customHeight="1" x14ac:dyDescent="0.2">
      <c r="A158" s="95"/>
      <c r="B158" s="94"/>
      <c r="C158" s="173" t="s">
        <v>212</v>
      </c>
      <c r="D158" s="173" t="s">
        <v>166</v>
      </c>
      <c r="E158" s="174" t="s">
        <v>213</v>
      </c>
      <c r="F158" s="175" t="s">
        <v>214</v>
      </c>
      <c r="G158" s="176" t="s">
        <v>215</v>
      </c>
      <c r="H158" s="177">
        <v>2.625</v>
      </c>
      <c r="I158" s="73"/>
      <c r="J158" s="178">
        <f>ROUND(I158*H158,2)</f>
        <v>0</v>
      </c>
      <c r="K158" s="175" t="s">
        <v>170</v>
      </c>
      <c r="L158" s="94"/>
      <c r="M158" s="179" t="s">
        <v>1</v>
      </c>
      <c r="N158" s="180" t="s">
        <v>43</v>
      </c>
      <c r="O158" s="181">
        <v>9.7000000000000003E-2</v>
      </c>
      <c r="P158" s="181">
        <f>O158*H158</f>
        <v>0.25462499999999999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95"/>
      <c r="V158" s="95"/>
      <c r="W158" s="95"/>
      <c r="X158" s="95"/>
      <c r="Y158" s="95"/>
      <c r="Z158" s="95"/>
      <c r="AA158" s="95"/>
      <c r="AB158" s="95"/>
      <c r="AC158" s="95"/>
      <c r="AD158" s="95"/>
      <c r="AE158" s="95"/>
      <c r="AR158" s="183" t="s">
        <v>171</v>
      </c>
      <c r="AT158" s="183" t="s">
        <v>166</v>
      </c>
      <c r="AU158" s="183" t="s">
        <v>87</v>
      </c>
      <c r="AY158" s="87" t="s">
        <v>164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87" t="s">
        <v>85</v>
      </c>
      <c r="BK158" s="184">
        <f>ROUND(I158*H158,2)</f>
        <v>0</v>
      </c>
      <c r="BL158" s="87" t="s">
        <v>171</v>
      </c>
      <c r="BM158" s="183" t="s">
        <v>847</v>
      </c>
    </row>
    <row r="159" spans="1:65" s="191" customFormat="1" x14ac:dyDescent="0.2">
      <c r="B159" s="192"/>
      <c r="D159" s="185" t="s">
        <v>175</v>
      </c>
      <c r="E159" s="193" t="s">
        <v>1</v>
      </c>
      <c r="F159" s="194" t="s">
        <v>176</v>
      </c>
      <c r="H159" s="193" t="s">
        <v>1</v>
      </c>
      <c r="I159" s="228"/>
      <c r="L159" s="192"/>
      <c r="M159" s="195"/>
      <c r="N159" s="196"/>
      <c r="O159" s="196"/>
      <c r="P159" s="196"/>
      <c r="Q159" s="196"/>
      <c r="R159" s="196"/>
      <c r="S159" s="196"/>
      <c r="T159" s="197"/>
      <c r="AT159" s="193" t="s">
        <v>175</v>
      </c>
      <c r="AU159" s="193" t="s">
        <v>87</v>
      </c>
      <c r="AV159" s="191" t="s">
        <v>85</v>
      </c>
      <c r="AW159" s="191" t="s">
        <v>33</v>
      </c>
      <c r="AX159" s="191" t="s">
        <v>78</v>
      </c>
      <c r="AY159" s="193" t="s">
        <v>164</v>
      </c>
    </row>
    <row r="160" spans="1:65" s="191" customFormat="1" x14ac:dyDescent="0.2">
      <c r="B160" s="192"/>
      <c r="D160" s="185" t="s">
        <v>175</v>
      </c>
      <c r="E160" s="193" t="s">
        <v>1</v>
      </c>
      <c r="F160" s="194" t="s">
        <v>177</v>
      </c>
      <c r="H160" s="193" t="s">
        <v>1</v>
      </c>
      <c r="I160" s="228"/>
      <c r="L160" s="192"/>
      <c r="M160" s="195"/>
      <c r="N160" s="196"/>
      <c r="O160" s="196"/>
      <c r="P160" s="196"/>
      <c r="Q160" s="196"/>
      <c r="R160" s="196"/>
      <c r="S160" s="196"/>
      <c r="T160" s="197"/>
      <c r="AT160" s="193" t="s">
        <v>175</v>
      </c>
      <c r="AU160" s="193" t="s">
        <v>87</v>
      </c>
      <c r="AV160" s="191" t="s">
        <v>85</v>
      </c>
      <c r="AW160" s="191" t="s">
        <v>33</v>
      </c>
      <c r="AX160" s="191" t="s">
        <v>78</v>
      </c>
      <c r="AY160" s="193" t="s">
        <v>164</v>
      </c>
    </row>
    <row r="161" spans="1:65" s="198" customFormat="1" x14ac:dyDescent="0.2">
      <c r="B161" s="199"/>
      <c r="D161" s="185" t="s">
        <v>175</v>
      </c>
      <c r="E161" s="200" t="s">
        <v>1</v>
      </c>
      <c r="F161" s="201" t="s">
        <v>217</v>
      </c>
      <c r="H161" s="202">
        <v>2.625</v>
      </c>
      <c r="I161" s="229"/>
      <c r="L161" s="199"/>
      <c r="M161" s="203"/>
      <c r="N161" s="204"/>
      <c r="O161" s="204"/>
      <c r="P161" s="204"/>
      <c r="Q161" s="204"/>
      <c r="R161" s="204"/>
      <c r="S161" s="204"/>
      <c r="T161" s="205"/>
      <c r="AT161" s="200" t="s">
        <v>175</v>
      </c>
      <c r="AU161" s="200" t="s">
        <v>87</v>
      </c>
      <c r="AV161" s="198" t="s">
        <v>87</v>
      </c>
      <c r="AW161" s="198" t="s">
        <v>33</v>
      </c>
      <c r="AX161" s="198" t="s">
        <v>85</v>
      </c>
      <c r="AY161" s="200" t="s">
        <v>164</v>
      </c>
    </row>
    <row r="162" spans="1:65" s="97" customFormat="1" ht="33" customHeight="1" x14ac:dyDescent="0.2">
      <c r="A162" s="95"/>
      <c r="B162" s="94"/>
      <c r="C162" s="173" t="s">
        <v>218</v>
      </c>
      <c r="D162" s="173" t="s">
        <v>166</v>
      </c>
      <c r="E162" s="174" t="s">
        <v>219</v>
      </c>
      <c r="F162" s="175" t="s">
        <v>220</v>
      </c>
      <c r="G162" s="176" t="s">
        <v>215</v>
      </c>
      <c r="H162" s="177">
        <v>73.5</v>
      </c>
      <c r="I162" s="73"/>
      <c r="J162" s="178">
        <f>ROUND(I162*H162,2)</f>
        <v>0</v>
      </c>
      <c r="K162" s="175" t="s">
        <v>170</v>
      </c>
      <c r="L162" s="94"/>
      <c r="M162" s="179" t="s">
        <v>1</v>
      </c>
      <c r="N162" s="180" t="s">
        <v>43</v>
      </c>
      <c r="O162" s="181">
        <v>1.7629999999999999</v>
      </c>
      <c r="P162" s="181">
        <f>O162*H162</f>
        <v>129.5805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95"/>
      <c r="V162" s="95"/>
      <c r="W162" s="95"/>
      <c r="X162" s="95"/>
      <c r="Y162" s="95"/>
      <c r="Z162" s="95"/>
      <c r="AA162" s="95"/>
      <c r="AB162" s="95"/>
      <c r="AC162" s="95"/>
      <c r="AD162" s="95"/>
      <c r="AE162" s="95"/>
      <c r="AR162" s="183" t="s">
        <v>171</v>
      </c>
      <c r="AT162" s="183" t="s">
        <v>166</v>
      </c>
      <c r="AU162" s="183" t="s">
        <v>87</v>
      </c>
      <c r="AY162" s="87" t="s">
        <v>164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87" t="s">
        <v>85</v>
      </c>
      <c r="BK162" s="184">
        <f>ROUND(I162*H162,2)</f>
        <v>0</v>
      </c>
      <c r="BL162" s="87" t="s">
        <v>171</v>
      </c>
      <c r="BM162" s="183" t="s">
        <v>848</v>
      </c>
    </row>
    <row r="163" spans="1:65" s="198" customFormat="1" x14ac:dyDescent="0.2">
      <c r="B163" s="199"/>
      <c r="D163" s="185" t="s">
        <v>175</v>
      </c>
      <c r="E163" s="200" t="s">
        <v>1</v>
      </c>
      <c r="F163" s="201" t="s">
        <v>849</v>
      </c>
      <c r="H163" s="202">
        <v>73.5</v>
      </c>
      <c r="I163" s="229"/>
      <c r="L163" s="199"/>
      <c r="M163" s="203"/>
      <c r="N163" s="204"/>
      <c r="O163" s="204"/>
      <c r="P163" s="204"/>
      <c r="Q163" s="204"/>
      <c r="R163" s="204"/>
      <c r="S163" s="204"/>
      <c r="T163" s="205"/>
      <c r="AT163" s="200" t="s">
        <v>175</v>
      </c>
      <c r="AU163" s="200" t="s">
        <v>87</v>
      </c>
      <c r="AV163" s="198" t="s">
        <v>87</v>
      </c>
      <c r="AW163" s="198" t="s">
        <v>33</v>
      </c>
      <c r="AX163" s="198" t="s">
        <v>85</v>
      </c>
      <c r="AY163" s="200" t="s">
        <v>164</v>
      </c>
    </row>
    <row r="164" spans="1:65" s="97" customFormat="1" ht="33" customHeight="1" x14ac:dyDescent="0.2">
      <c r="A164" s="95"/>
      <c r="B164" s="94"/>
      <c r="C164" s="173" t="s">
        <v>223</v>
      </c>
      <c r="D164" s="173" t="s">
        <v>166</v>
      </c>
      <c r="E164" s="174" t="s">
        <v>224</v>
      </c>
      <c r="F164" s="175" t="s">
        <v>225</v>
      </c>
      <c r="G164" s="176" t="s">
        <v>215</v>
      </c>
      <c r="H164" s="177">
        <v>370.245</v>
      </c>
      <c r="I164" s="73"/>
      <c r="J164" s="178">
        <f>ROUND(I164*H164,2)</f>
        <v>0</v>
      </c>
      <c r="K164" s="175" t="s">
        <v>170</v>
      </c>
      <c r="L164" s="94"/>
      <c r="M164" s="179" t="s">
        <v>1</v>
      </c>
      <c r="N164" s="180" t="s">
        <v>43</v>
      </c>
      <c r="O164" s="181">
        <v>0.189</v>
      </c>
      <c r="P164" s="181">
        <f>O164*H164</f>
        <v>69.976304999999996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95"/>
      <c r="V164" s="95"/>
      <c r="W164" s="95"/>
      <c r="X164" s="95"/>
      <c r="Y164" s="95"/>
      <c r="Z164" s="95"/>
      <c r="AA164" s="95"/>
      <c r="AB164" s="95"/>
      <c r="AC164" s="95"/>
      <c r="AD164" s="95"/>
      <c r="AE164" s="95"/>
      <c r="AR164" s="183" t="s">
        <v>171</v>
      </c>
      <c r="AT164" s="183" t="s">
        <v>166</v>
      </c>
      <c r="AU164" s="183" t="s">
        <v>87</v>
      </c>
      <c r="AY164" s="87" t="s">
        <v>164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87" t="s">
        <v>85</v>
      </c>
      <c r="BK164" s="184">
        <f>ROUND(I164*H164,2)</f>
        <v>0</v>
      </c>
      <c r="BL164" s="87" t="s">
        <v>171</v>
      </c>
      <c r="BM164" s="183" t="s">
        <v>850</v>
      </c>
    </row>
    <row r="165" spans="1:65" s="191" customFormat="1" x14ac:dyDescent="0.2">
      <c r="B165" s="192"/>
      <c r="D165" s="185" t="s">
        <v>175</v>
      </c>
      <c r="E165" s="193" t="s">
        <v>1</v>
      </c>
      <c r="F165" s="194" t="s">
        <v>851</v>
      </c>
      <c r="H165" s="193" t="s">
        <v>1</v>
      </c>
      <c r="I165" s="228"/>
      <c r="L165" s="192"/>
      <c r="M165" s="195"/>
      <c r="N165" s="196"/>
      <c r="O165" s="196"/>
      <c r="P165" s="196"/>
      <c r="Q165" s="196"/>
      <c r="R165" s="196"/>
      <c r="S165" s="196"/>
      <c r="T165" s="197"/>
      <c r="AT165" s="193" t="s">
        <v>175</v>
      </c>
      <c r="AU165" s="193" t="s">
        <v>87</v>
      </c>
      <c r="AV165" s="191" t="s">
        <v>85</v>
      </c>
      <c r="AW165" s="191" t="s">
        <v>33</v>
      </c>
      <c r="AX165" s="191" t="s">
        <v>78</v>
      </c>
      <c r="AY165" s="193" t="s">
        <v>164</v>
      </c>
    </row>
    <row r="166" spans="1:65" s="191" customFormat="1" x14ac:dyDescent="0.2">
      <c r="B166" s="192"/>
      <c r="D166" s="185" t="s">
        <v>175</v>
      </c>
      <c r="E166" s="193" t="s">
        <v>1</v>
      </c>
      <c r="F166" s="194" t="s">
        <v>228</v>
      </c>
      <c r="H166" s="193" t="s">
        <v>1</v>
      </c>
      <c r="I166" s="228"/>
      <c r="L166" s="192"/>
      <c r="M166" s="195"/>
      <c r="N166" s="196"/>
      <c r="O166" s="196"/>
      <c r="P166" s="196"/>
      <c r="Q166" s="196"/>
      <c r="R166" s="196"/>
      <c r="S166" s="196"/>
      <c r="T166" s="197"/>
      <c r="AT166" s="193" t="s">
        <v>175</v>
      </c>
      <c r="AU166" s="193" t="s">
        <v>87</v>
      </c>
      <c r="AV166" s="191" t="s">
        <v>85</v>
      </c>
      <c r="AW166" s="191" t="s">
        <v>33</v>
      </c>
      <c r="AX166" s="191" t="s">
        <v>78</v>
      </c>
      <c r="AY166" s="193" t="s">
        <v>164</v>
      </c>
    </row>
    <row r="167" spans="1:65" s="198" customFormat="1" x14ac:dyDescent="0.2">
      <c r="B167" s="199"/>
      <c r="D167" s="185" t="s">
        <v>175</v>
      </c>
      <c r="E167" s="200" t="s">
        <v>1</v>
      </c>
      <c r="F167" s="201" t="s">
        <v>852</v>
      </c>
      <c r="H167" s="202">
        <v>372.23</v>
      </c>
      <c r="I167" s="229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175</v>
      </c>
      <c r="AU167" s="200" t="s">
        <v>87</v>
      </c>
      <c r="AV167" s="198" t="s">
        <v>87</v>
      </c>
      <c r="AW167" s="198" t="s">
        <v>33</v>
      </c>
      <c r="AX167" s="198" t="s">
        <v>78</v>
      </c>
      <c r="AY167" s="200" t="s">
        <v>164</v>
      </c>
    </row>
    <row r="168" spans="1:65" s="198" customFormat="1" ht="22.5" x14ac:dyDescent="0.2">
      <c r="B168" s="199"/>
      <c r="D168" s="185" t="s">
        <v>175</v>
      </c>
      <c r="E168" s="200" t="s">
        <v>1</v>
      </c>
      <c r="F168" s="201" t="s">
        <v>853</v>
      </c>
      <c r="H168" s="202">
        <v>-16.443000000000001</v>
      </c>
      <c r="I168" s="229"/>
      <c r="L168" s="199"/>
      <c r="M168" s="203"/>
      <c r="N168" s="204"/>
      <c r="O168" s="204"/>
      <c r="P168" s="204"/>
      <c r="Q168" s="204"/>
      <c r="R168" s="204"/>
      <c r="S168" s="204"/>
      <c r="T168" s="205"/>
      <c r="AT168" s="200" t="s">
        <v>175</v>
      </c>
      <c r="AU168" s="200" t="s">
        <v>87</v>
      </c>
      <c r="AV168" s="198" t="s">
        <v>87</v>
      </c>
      <c r="AW168" s="198" t="s">
        <v>33</v>
      </c>
      <c r="AX168" s="198" t="s">
        <v>78</v>
      </c>
      <c r="AY168" s="200" t="s">
        <v>164</v>
      </c>
    </row>
    <row r="169" spans="1:65" s="191" customFormat="1" x14ac:dyDescent="0.2">
      <c r="B169" s="192"/>
      <c r="D169" s="185" t="s">
        <v>175</v>
      </c>
      <c r="E169" s="193" t="s">
        <v>1</v>
      </c>
      <c r="F169" s="194" t="s">
        <v>231</v>
      </c>
      <c r="H169" s="193" t="s">
        <v>1</v>
      </c>
      <c r="I169" s="228"/>
      <c r="L169" s="192"/>
      <c r="M169" s="195"/>
      <c r="N169" s="196"/>
      <c r="O169" s="196"/>
      <c r="P169" s="196"/>
      <c r="Q169" s="196"/>
      <c r="R169" s="196"/>
      <c r="S169" s="196"/>
      <c r="T169" s="197"/>
      <c r="AT169" s="193" t="s">
        <v>175</v>
      </c>
      <c r="AU169" s="193" t="s">
        <v>87</v>
      </c>
      <c r="AV169" s="191" t="s">
        <v>85</v>
      </c>
      <c r="AW169" s="191" t="s">
        <v>33</v>
      </c>
      <c r="AX169" s="191" t="s">
        <v>78</v>
      </c>
      <c r="AY169" s="193" t="s">
        <v>164</v>
      </c>
    </row>
    <row r="170" spans="1:65" s="198" customFormat="1" x14ac:dyDescent="0.2">
      <c r="B170" s="199"/>
      <c r="D170" s="185" t="s">
        <v>175</v>
      </c>
      <c r="E170" s="200" t="s">
        <v>1</v>
      </c>
      <c r="F170" s="201" t="s">
        <v>854</v>
      </c>
      <c r="H170" s="202">
        <v>14.458</v>
      </c>
      <c r="I170" s="229"/>
      <c r="L170" s="199"/>
      <c r="M170" s="203"/>
      <c r="N170" s="204"/>
      <c r="O170" s="204"/>
      <c r="P170" s="204"/>
      <c r="Q170" s="204"/>
      <c r="R170" s="204"/>
      <c r="S170" s="204"/>
      <c r="T170" s="205"/>
      <c r="AT170" s="200" t="s">
        <v>175</v>
      </c>
      <c r="AU170" s="200" t="s">
        <v>87</v>
      </c>
      <c r="AV170" s="198" t="s">
        <v>87</v>
      </c>
      <c r="AW170" s="198" t="s">
        <v>33</v>
      </c>
      <c r="AX170" s="198" t="s">
        <v>78</v>
      </c>
      <c r="AY170" s="200" t="s">
        <v>164</v>
      </c>
    </row>
    <row r="171" spans="1:65" s="206" customFormat="1" x14ac:dyDescent="0.2">
      <c r="B171" s="207"/>
      <c r="D171" s="185" t="s">
        <v>175</v>
      </c>
      <c r="E171" s="208" t="s">
        <v>1</v>
      </c>
      <c r="F171" s="209" t="s">
        <v>233</v>
      </c>
      <c r="H171" s="210">
        <v>370.245</v>
      </c>
      <c r="I171" s="230"/>
      <c r="L171" s="207"/>
      <c r="M171" s="211"/>
      <c r="N171" s="212"/>
      <c r="O171" s="212"/>
      <c r="P171" s="212"/>
      <c r="Q171" s="212"/>
      <c r="R171" s="212"/>
      <c r="S171" s="212"/>
      <c r="T171" s="213"/>
      <c r="AT171" s="208" t="s">
        <v>175</v>
      </c>
      <c r="AU171" s="208" t="s">
        <v>87</v>
      </c>
      <c r="AV171" s="206" t="s">
        <v>171</v>
      </c>
      <c r="AW171" s="206" t="s">
        <v>33</v>
      </c>
      <c r="AX171" s="206" t="s">
        <v>85</v>
      </c>
      <c r="AY171" s="208" t="s">
        <v>164</v>
      </c>
    </row>
    <row r="172" spans="1:65" s="97" customFormat="1" ht="44.25" customHeight="1" x14ac:dyDescent="0.2">
      <c r="A172" s="95"/>
      <c r="B172" s="94"/>
      <c r="C172" s="173" t="s">
        <v>234</v>
      </c>
      <c r="D172" s="173" t="s">
        <v>166</v>
      </c>
      <c r="E172" s="174" t="s">
        <v>235</v>
      </c>
      <c r="F172" s="175" t="s">
        <v>236</v>
      </c>
      <c r="G172" s="176" t="s">
        <v>215</v>
      </c>
      <c r="H172" s="177">
        <v>111.074</v>
      </c>
      <c r="I172" s="73"/>
      <c r="J172" s="178">
        <f>ROUND(I172*H172,2)</f>
        <v>0</v>
      </c>
      <c r="K172" s="175" t="s">
        <v>170</v>
      </c>
      <c r="L172" s="94"/>
      <c r="M172" s="179" t="s">
        <v>1</v>
      </c>
      <c r="N172" s="180" t="s">
        <v>43</v>
      </c>
      <c r="O172" s="181">
        <v>0.1</v>
      </c>
      <c r="P172" s="181">
        <f>O172*H172</f>
        <v>11.1074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R172" s="183" t="s">
        <v>171</v>
      </c>
      <c r="AT172" s="183" t="s">
        <v>166</v>
      </c>
      <c r="AU172" s="183" t="s">
        <v>87</v>
      </c>
      <c r="AY172" s="87" t="s">
        <v>164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87" t="s">
        <v>85</v>
      </c>
      <c r="BK172" s="184">
        <f>ROUND(I172*H172,2)</f>
        <v>0</v>
      </c>
      <c r="BL172" s="87" t="s">
        <v>171</v>
      </c>
      <c r="BM172" s="183" t="s">
        <v>855</v>
      </c>
    </row>
    <row r="173" spans="1:65" s="97" customFormat="1" ht="19.5" x14ac:dyDescent="0.2">
      <c r="A173" s="95"/>
      <c r="B173" s="94"/>
      <c r="C173" s="95"/>
      <c r="D173" s="185" t="s">
        <v>173</v>
      </c>
      <c r="E173" s="95"/>
      <c r="F173" s="186" t="s">
        <v>238</v>
      </c>
      <c r="G173" s="95"/>
      <c r="H173" s="95"/>
      <c r="I173" s="227"/>
      <c r="J173" s="95"/>
      <c r="K173" s="95"/>
      <c r="L173" s="94"/>
      <c r="M173" s="187"/>
      <c r="N173" s="188"/>
      <c r="O173" s="189"/>
      <c r="P173" s="189"/>
      <c r="Q173" s="189"/>
      <c r="R173" s="189"/>
      <c r="S173" s="189"/>
      <c r="T173" s="190"/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  <c r="AT173" s="87" t="s">
        <v>173</v>
      </c>
      <c r="AU173" s="87" t="s">
        <v>87</v>
      </c>
    </row>
    <row r="174" spans="1:65" s="198" customFormat="1" x14ac:dyDescent="0.2">
      <c r="B174" s="199"/>
      <c r="D174" s="185" t="s">
        <v>175</v>
      </c>
      <c r="F174" s="201" t="s">
        <v>856</v>
      </c>
      <c r="H174" s="202">
        <v>111.074</v>
      </c>
      <c r="I174" s="229"/>
      <c r="L174" s="199"/>
      <c r="M174" s="203"/>
      <c r="N174" s="204"/>
      <c r="O174" s="204"/>
      <c r="P174" s="204"/>
      <c r="Q174" s="204"/>
      <c r="R174" s="204"/>
      <c r="S174" s="204"/>
      <c r="T174" s="205"/>
      <c r="AT174" s="200" t="s">
        <v>175</v>
      </c>
      <c r="AU174" s="200" t="s">
        <v>87</v>
      </c>
      <c r="AV174" s="198" t="s">
        <v>87</v>
      </c>
      <c r="AW174" s="198" t="s">
        <v>3</v>
      </c>
      <c r="AX174" s="198" t="s">
        <v>85</v>
      </c>
      <c r="AY174" s="200" t="s">
        <v>164</v>
      </c>
    </row>
    <row r="175" spans="1:65" s="97" customFormat="1" ht="33" customHeight="1" x14ac:dyDescent="0.2">
      <c r="A175" s="95"/>
      <c r="B175" s="94"/>
      <c r="C175" s="173" t="s">
        <v>240</v>
      </c>
      <c r="D175" s="173" t="s">
        <v>166</v>
      </c>
      <c r="E175" s="174" t="s">
        <v>857</v>
      </c>
      <c r="F175" s="175" t="s">
        <v>858</v>
      </c>
      <c r="G175" s="176" t="s">
        <v>169</v>
      </c>
      <c r="H175" s="177">
        <v>341.7</v>
      </c>
      <c r="I175" s="73"/>
      <c r="J175" s="178">
        <f>ROUND(I175*H175,2)</f>
        <v>0</v>
      </c>
      <c r="K175" s="175" t="s">
        <v>170</v>
      </c>
      <c r="L175" s="94"/>
      <c r="M175" s="179" t="s">
        <v>1</v>
      </c>
      <c r="N175" s="180" t="s">
        <v>43</v>
      </c>
      <c r="O175" s="181">
        <v>0.109</v>
      </c>
      <c r="P175" s="181">
        <f>O175*H175</f>
        <v>37.2453</v>
      </c>
      <c r="Q175" s="181">
        <v>5.9000000000000003E-4</v>
      </c>
      <c r="R175" s="181">
        <f>Q175*H175</f>
        <v>0.201603</v>
      </c>
      <c r="S175" s="181">
        <v>0</v>
      </c>
      <c r="T175" s="182">
        <f>S175*H175</f>
        <v>0</v>
      </c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R175" s="183" t="s">
        <v>171</v>
      </c>
      <c r="AT175" s="183" t="s">
        <v>166</v>
      </c>
      <c r="AU175" s="183" t="s">
        <v>87</v>
      </c>
      <c r="AY175" s="87" t="s">
        <v>164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87" t="s">
        <v>85</v>
      </c>
      <c r="BK175" s="184">
        <f>ROUND(I175*H175,2)</f>
        <v>0</v>
      </c>
      <c r="BL175" s="87" t="s">
        <v>171</v>
      </c>
      <c r="BM175" s="183" t="s">
        <v>859</v>
      </c>
    </row>
    <row r="176" spans="1:65" s="97" customFormat="1" ht="33" customHeight="1" x14ac:dyDescent="0.2">
      <c r="A176" s="95"/>
      <c r="B176" s="94"/>
      <c r="C176" s="173" t="s">
        <v>245</v>
      </c>
      <c r="D176" s="173" t="s">
        <v>166</v>
      </c>
      <c r="E176" s="174" t="s">
        <v>241</v>
      </c>
      <c r="F176" s="175" t="s">
        <v>242</v>
      </c>
      <c r="G176" s="176" t="s">
        <v>169</v>
      </c>
      <c r="H176" s="177">
        <v>366.64</v>
      </c>
      <c r="I176" s="73"/>
      <c r="J176" s="178">
        <f>ROUND(I176*H176,2)</f>
        <v>0</v>
      </c>
      <c r="K176" s="175" t="s">
        <v>170</v>
      </c>
      <c r="L176" s="94"/>
      <c r="M176" s="179" t="s">
        <v>1</v>
      </c>
      <c r="N176" s="180" t="s">
        <v>43</v>
      </c>
      <c r="O176" s="181">
        <v>0.128</v>
      </c>
      <c r="P176" s="181">
        <f>O176*H176</f>
        <v>46.929920000000003</v>
      </c>
      <c r="Q176" s="181">
        <v>6.3000000000000003E-4</v>
      </c>
      <c r="R176" s="181">
        <f>Q176*H176</f>
        <v>0.2309832</v>
      </c>
      <c r="S176" s="181">
        <v>0</v>
      </c>
      <c r="T176" s="182">
        <f>S176*H176</f>
        <v>0</v>
      </c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R176" s="183" t="s">
        <v>171</v>
      </c>
      <c r="AT176" s="183" t="s">
        <v>166</v>
      </c>
      <c r="AU176" s="183" t="s">
        <v>87</v>
      </c>
      <c r="AY176" s="87" t="s">
        <v>164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87" t="s">
        <v>85</v>
      </c>
      <c r="BK176" s="184">
        <f>ROUND(I176*H176,2)</f>
        <v>0</v>
      </c>
      <c r="BL176" s="87" t="s">
        <v>171</v>
      </c>
      <c r="BM176" s="183" t="s">
        <v>860</v>
      </c>
    </row>
    <row r="177" spans="1:65" s="191" customFormat="1" x14ac:dyDescent="0.2">
      <c r="B177" s="192"/>
      <c r="D177" s="185" t="s">
        <v>175</v>
      </c>
      <c r="E177" s="193" t="s">
        <v>1</v>
      </c>
      <c r="F177" s="194" t="s">
        <v>228</v>
      </c>
      <c r="H177" s="193" t="s">
        <v>1</v>
      </c>
      <c r="I177" s="228"/>
      <c r="L177" s="192"/>
      <c r="M177" s="195"/>
      <c r="N177" s="196"/>
      <c r="O177" s="196"/>
      <c r="P177" s="196"/>
      <c r="Q177" s="196"/>
      <c r="R177" s="196"/>
      <c r="S177" s="196"/>
      <c r="T177" s="197"/>
      <c r="AT177" s="193" t="s">
        <v>175</v>
      </c>
      <c r="AU177" s="193" t="s">
        <v>87</v>
      </c>
      <c r="AV177" s="191" t="s">
        <v>85</v>
      </c>
      <c r="AW177" s="191" t="s">
        <v>33</v>
      </c>
      <c r="AX177" s="191" t="s">
        <v>78</v>
      </c>
      <c r="AY177" s="193" t="s">
        <v>164</v>
      </c>
    </row>
    <row r="178" spans="1:65" s="198" customFormat="1" x14ac:dyDescent="0.2">
      <c r="B178" s="199"/>
      <c r="D178" s="185" t="s">
        <v>175</v>
      </c>
      <c r="E178" s="200" t="s">
        <v>1</v>
      </c>
      <c r="F178" s="201" t="s">
        <v>861</v>
      </c>
      <c r="H178" s="202">
        <v>366.64</v>
      </c>
      <c r="I178" s="229"/>
      <c r="L178" s="199"/>
      <c r="M178" s="203"/>
      <c r="N178" s="204"/>
      <c r="O178" s="204"/>
      <c r="P178" s="204"/>
      <c r="Q178" s="204"/>
      <c r="R178" s="204"/>
      <c r="S178" s="204"/>
      <c r="T178" s="205"/>
      <c r="AT178" s="200" t="s">
        <v>175</v>
      </c>
      <c r="AU178" s="200" t="s">
        <v>87</v>
      </c>
      <c r="AV178" s="198" t="s">
        <v>87</v>
      </c>
      <c r="AW178" s="198" t="s">
        <v>33</v>
      </c>
      <c r="AX178" s="198" t="s">
        <v>85</v>
      </c>
      <c r="AY178" s="200" t="s">
        <v>164</v>
      </c>
    </row>
    <row r="179" spans="1:65" s="97" customFormat="1" ht="33" customHeight="1" x14ac:dyDescent="0.2">
      <c r="A179" s="95"/>
      <c r="B179" s="94"/>
      <c r="C179" s="173" t="s">
        <v>250</v>
      </c>
      <c r="D179" s="173" t="s">
        <v>166</v>
      </c>
      <c r="E179" s="174" t="s">
        <v>862</v>
      </c>
      <c r="F179" s="175" t="s">
        <v>863</v>
      </c>
      <c r="G179" s="176" t="s">
        <v>169</v>
      </c>
      <c r="H179" s="177">
        <v>341.7</v>
      </c>
      <c r="I179" s="73"/>
      <c r="J179" s="178">
        <f>ROUND(I179*H179,2)</f>
        <v>0</v>
      </c>
      <c r="K179" s="175" t="s">
        <v>170</v>
      </c>
      <c r="L179" s="94"/>
      <c r="M179" s="179" t="s">
        <v>1</v>
      </c>
      <c r="N179" s="180" t="s">
        <v>43</v>
      </c>
      <c r="O179" s="181">
        <v>0.106</v>
      </c>
      <c r="P179" s="181">
        <f>O179*H179</f>
        <v>36.220199999999998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R179" s="183" t="s">
        <v>171</v>
      </c>
      <c r="AT179" s="183" t="s">
        <v>166</v>
      </c>
      <c r="AU179" s="183" t="s">
        <v>87</v>
      </c>
      <c r="AY179" s="87" t="s">
        <v>164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87" t="s">
        <v>85</v>
      </c>
      <c r="BK179" s="184">
        <f>ROUND(I179*H179,2)</f>
        <v>0</v>
      </c>
      <c r="BL179" s="87" t="s">
        <v>171</v>
      </c>
      <c r="BM179" s="183" t="s">
        <v>864</v>
      </c>
    </row>
    <row r="180" spans="1:65" s="97" customFormat="1" ht="33" customHeight="1" x14ac:dyDescent="0.2">
      <c r="A180" s="95"/>
      <c r="B180" s="94"/>
      <c r="C180" s="173" t="s">
        <v>8</v>
      </c>
      <c r="D180" s="173" t="s">
        <v>166</v>
      </c>
      <c r="E180" s="174" t="s">
        <v>246</v>
      </c>
      <c r="F180" s="175" t="s">
        <v>247</v>
      </c>
      <c r="G180" s="176" t="s">
        <v>169</v>
      </c>
      <c r="H180" s="177">
        <v>366.64</v>
      </c>
      <c r="I180" s="73"/>
      <c r="J180" s="178">
        <f>ROUND(I180*H180,2)</f>
        <v>0</v>
      </c>
      <c r="K180" s="175" t="s">
        <v>170</v>
      </c>
      <c r="L180" s="94"/>
      <c r="M180" s="179" t="s">
        <v>1</v>
      </c>
      <c r="N180" s="180" t="s">
        <v>43</v>
      </c>
      <c r="O180" s="181">
        <v>0.124</v>
      </c>
      <c r="P180" s="181">
        <f>O180*H180</f>
        <v>45.463359999999994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R180" s="183" t="s">
        <v>171</v>
      </c>
      <c r="AT180" s="183" t="s">
        <v>166</v>
      </c>
      <c r="AU180" s="183" t="s">
        <v>87</v>
      </c>
      <c r="AY180" s="87" t="s">
        <v>164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87" t="s">
        <v>85</v>
      </c>
      <c r="BK180" s="184">
        <f>ROUND(I180*H180,2)</f>
        <v>0</v>
      </c>
      <c r="BL180" s="87" t="s">
        <v>171</v>
      </c>
      <c r="BM180" s="183" t="s">
        <v>865</v>
      </c>
    </row>
    <row r="181" spans="1:65" s="198" customFormat="1" x14ac:dyDescent="0.2">
      <c r="B181" s="199"/>
      <c r="D181" s="185" t="s">
        <v>175</v>
      </c>
      <c r="E181" s="200" t="s">
        <v>1</v>
      </c>
      <c r="F181" s="201" t="s">
        <v>866</v>
      </c>
      <c r="H181" s="202">
        <v>366.64</v>
      </c>
      <c r="I181" s="229"/>
      <c r="L181" s="199"/>
      <c r="M181" s="203"/>
      <c r="N181" s="204"/>
      <c r="O181" s="204"/>
      <c r="P181" s="204"/>
      <c r="Q181" s="204"/>
      <c r="R181" s="204"/>
      <c r="S181" s="204"/>
      <c r="T181" s="205"/>
      <c r="AT181" s="200" t="s">
        <v>175</v>
      </c>
      <c r="AU181" s="200" t="s">
        <v>87</v>
      </c>
      <c r="AV181" s="198" t="s">
        <v>87</v>
      </c>
      <c r="AW181" s="198" t="s">
        <v>33</v>
      </c>
      <c r="AX181" s="198" t="s">
        <v>85</v>
      </c>
      <c r="AY181" s="200" t="s">
        <v>164</v>
      </c>
    </row>
    <row r="182" spans="1:65" s="97" customFormat="1" ht="44.25" customHeight="1" x14ac:dyDescent="0.2">
      <c r="A182" s="95"/>
      <c r="B182" s="94"/>
      <c r="C182" s="173" t="s">
        <v>263</v>
      </c>
      <c r="D182" s="173" t="s">
        <v>166</v>
      </c>
      <c r="E182" s="174" t="s">
        <v>867</v>
      </c>
      <c r="F182" s="175" t="s">
        <v>868</v>
      </c>
      <c r="G182" s="176" t="s">
        <v>215</v>
      </c>
      <c r="H182" s="177">
        <v>203.63499999999999</v>
      </c>
      <c r="I182" s="73"/>
      <c r="J182" s="178">
        <f>ROUND(I182*H182,2)</f>
        <v>0</v>
      </c>
      <c r="K182" s="175" t="s">
        <v>1</v>
      </c>
      <c r="L182" s="94"/>
      <c r="M182" s="179" t="s">
        <v>1</v>
      </c>
      <c r="N182" s="180" t="s">
        <v>43</v>
      </c>
      <c r="O182" s="181">
        <v>0.51900000000000002</v>
      </c>
      <c r="P182" s="181">
        <f>O182*H182</f>
        <v>105.686565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  <c r="AR182" s="183" t="s">
        <v>171</v>
      </c>
      <c r="AT182" s="183" t="s">
        <v>166</v>
      </c>
      <c r="AU182" s="183" t="s">
        <v>87</v>
      </c>
      <c r="AY182" s="87" t="s">
        <v>164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87" t="s">
        <v>85</v>
      </c>
      <c r="BK182" s="184">
        <f>ROUND(I182*H182,2)</f>
        <v>0</v>
      </c>
      <c r="BL182" s="87" t="s">
        <v>171</v>
      </c>
      <c r="BM182" s="183" t="s">
        <v>869</v>
      </c>
    </row>
    <row r="183" spans="1:65" s="97" customFormat="1" ht="39" x14ac:dyDescent="0.2">
      <c r="A183" s="95"/>
      <c r="B183" s="94"/>
      <c r="C183" s="95"/>
      <c r="D183" s="185" t="s">
        <v>173</v>
      </c>
      <c r="E183" s="95"/>
      <c r="F183" s="186" t="s">
        <v>617</v>
      </c>
      <c r="G183" s="95"/>
      <c r="H183" s="95"/>
      <c r="I183" s="227"/>
      <c r="J183" s="95"/>
      <c r="K183" s="95"/>
      <c r="L183" s="94"/>
      <c r="M183" s="187"/>
      <c r="N183" s="188"/>
      <c r="O183" s="189"/>
      <c r="P183" s="189"/>
      <c r="Q183" s="189"/>
      <c r="R183" s="189"/>
      <c r="S183" s="189"/>
      <c r="T183" s="190"/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T183" s="87" t="s">
        <v>173</v>
      </c>
      <c r="AU183" s="87" t="s">
        <v>87</v>
      </c>
    </row>
    <row r="184" spans="1:65" s="191" customFormat="1" x14ac:dyDescent="0.2">
      <c r="B184" s="192"/>
      <c r="D184" s="185" t="s">
        <v>175</v>
      </c>
      <c r="E184" s="193" t="s">
        <v>1</v>
      </c>
      <c r="F184" s="194" t="s">
        <v>870</v>
      </c>
      <c r="H184" s="193" t="s">
        <v>1</v>
      </c>
      <c r="I184" s="228"/>
      <c r="L184" s="192"/>
      <c r="M184" s="195"/>
      <c r="N184" s="196"/>
      <c r="O184" s="196"/>
      <c r="P184" s="196"/>
      <c r="Q184" s="196"/>
      <c r="R184" s="196"/>
      <c r="S184" s="196"/>
      <c r="T184" s="197"/>
      <c r="AT184" s="193" t="s">
        <v>175</v>
      </c>
      <c r="AU184" s="193" t="s">
        <v>87</v>
      </c>
      <c r="AV184" s="191" t="s">
        <v>85</v>
      </c>
      <c r="AW184" s="191" t="s">
        <v>33</v>
      </c>
      <c r="AX184" s="191" t="s">
        <v>78</v>
      </c>
      <c r="AY184" s="193" t="s">
        <v>164</v>
      </c>
    </row>
    <row r="185" spans="1:65" s="198" customFormat="1" x14ac:dyDescent="0.2">
      <c r="B185" s="199"/>
      <c r="D185" s="185" t="s">
        <v>175</v>
      </c>
      <c r="E185" s="200" t="s">
        <v>1</v>
      </c>
      <c r="F185" s="201" t="s">
        <v>871</v>
      </c>
      <c r="H185" s="202">
        <v>203.63499999999999</v>
      </c>
      <c r="I185" s="229"/>
      <c r="L185" s="199"/>
      <c r="M185" s="203"/>
      <c r="N185" s="204"/>
      <c r="O185" s="204"/>
      <c r="P185" s="204"/>
      <c r="Q185" s="204"/>
      <c r="R185" s="204"/>
      <c r="S185" s="204"/>
      <c r="T185" s="205"/>
      <c r="AT185" s="200" t="s">
        <v>175</v>
      </c>
      <c r="AU185" s="200" t="s">
        <v>87</v>
      </c>
      <c r="AV185" s="198" t="s">
        <v>87</v>
      </c>
      <c r="AW185" s="198" t="s">
        <v>33</v>
      </c>
      <c r="AX185" s="198" t="s">
        <v>85</v>
      </c>
      <c r="AY185" s="200" t="s">
        <v>164</v>
      </c>
    </row>
    <row r="186" spans="1:65" s="97" customFormat="1" ht="16.5" customHeight="1" x14ac:dyDescent="0.2">
      <c r="A186" s="95"/>
      <c r="B186" s="94"/>
      <c r="C186" s="173" t="s">
        <v>271</v>
      </c>
      <c r="D186" s="173" t="s">
        <v>166</v>
      </c>
      <c r="E186" s="174" t="s">
        <v>257</v>
      </c>
      <c r="F186" s="175" t="s">
        <v>258</v>
      </c>
      <c r="G186" s="176" t="s">
        <v>215</v>
      </c>
      <c r="H186" s="177">
        <v>44.920999999999999</v>
      </c>
      <c r="I186" s="73"/>
      <c r="J186" s="178">
        <f>ROUND(I186*H186,2)</f>
        <v>0</v>
      </c>
      <c r="K186" s="175" t="s">
        <v>1</v>
      </c>
      <c r="L186" s="94"/>
      <c r="M186" s="179" t="s">
        <v>1</v>
      </c>
      <c r="N186" s="180" t="s">
        <v>43</v>
      </c>
      <c r="O186" s="181">
        <v>0.10100000000000001</v>
      </c>
      <c r="P186" s="181">
        <f>O186*H186</f>
        <v>4.5370210000000002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95"/>
      <c r="V186" s="95"/>
      <c r="W186" s="95"/>
      <c r="X186" s="95"/>
      <c r="Y186" s="95"/>
      <c r="Z186" s="95"/>
      <c r="AA186" s="95"/>
      <c r="AB186" s="95"/>
      <c r="AC186" s="95"/>
      <c r="AD186" s="95"/>
      <c r="AE186" s="95"/>
      <c r="AR186" s="183" t="s">
        <v>171</v>
      </c>
      <c r="AT186" s="183" t="s">
        <v>166</v>
      </c>
      <c r="AU186" s="183" t="s">
        <v>87</v>
      </c>
      <c r="AY186" s="87" t="s">
        <v>164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87" t="s">
        <v>85</v>
      </c>
      <c r="BK186" s="184">
        <f>ROUND(I186*H186,2)</f>
        <v>0</v>
      </c>
      <c r="BL186" s="87" t="s">
        <v>171</v>
      </c>
      <c r="BM186" s="183" t="s">
        <v>872</v>
      </c>
    </row>
    <row r="187" spans="1:65" s="191" customFormat="1" x14ac:dyDescent="0.2">
      <c r="B187" s="192"/>
      <c r="D187" s="185" t="s">
        <v>175</v>
      </c>
      <c r="E187" s="193" t="s">
        <v>1</v>
      </c>
      <c r="F187" s="194" t="s">
        <v>260</v>
      </c>
      <c r="H187" s="193" t="s">
        <v>1</v>
      </c>
      <c r="I187" s="228"/>
      <c r="L187" s="192"/>
      <c r="M187" s="195"/>
      <c r="N187" s="196"/>
      <c r="O187" s="196"/>
      <c r="P187" s="196"/>
      <c r="Q187" s="196"/>
      <c r="R187" s="196"/>
      <c r="S187" s="196"/>
      <c r="T187" s="197"/>
      <c r="AT187" s="193" t="s">
        <v>175</v>
      </c>
      <c r="AU187" s="193" t="s">
        <v>87</v>
      </c>
      <c r="AV187" s="191" t="s">
        <v>85</v>
      </c>
      <c r="AW187" s="191" t="s">
        <v>33</v>
      </c>
      <c r="AX187" s="191" t="s">
        <v>78</v>
      </c>
      <c r="AY187" s="193" t="s">
        <v>164</v>
      </c>
    </row>
    <row r="188" spans="1:65" s="191" customFormat="1" x14ac:dyDescent="0.2">
      <c r="B188" s="192"/>
      <c r="D188" s="185" t="s">
        <v>175</v>
      </c>
      <c r="E188" s="193" t="s">
        <v>1</v>
      </c>
      <c r="F188" s="194" t="s">
        <v>261</v>
      </c>
      <c r="H188" s="193" t="s">
        <v>1</v>
      </c>
      <c r="I188" s="228"/>
      <c r="L188" s="192"/>
      <c r="M188" s="195"/>
      <c r="N188" s="196"/>
      <c r="O188" s="196"/>
      <c r="P188" s="196"/>
      <c r="Q188" s="196"/>
      <c r="R188" s="196"/>
      <c r="S188" s="196"/>
      <c r="T188" s="197"/>
      <c r="AT188" s="193" t="s">
        <v>175</v>
      </c>
      <c r="AU188" s="193" t="s">
        <v>87</v>
      </c>
      <c r="AV188" s="191" t="s">
        <v>85</v>
      </c>
      <c r="AW188" s="191" t="s">
        <v>33</v>
      </c>
      <c r="AX188" s="191" t="s">
        <v>78</v>
      </c>
      <c r="AY188" s="193" t="s">
        <v>164</v>
      </c>
    </row>
    <row r="189" spans="1:65" s="191" customFormat="1" x14ac:dyDescent="0.2">
      <c r="B189" s="192"/>
      <c r="D189" s="185" t="s">
        <v>175</v>
      </c>
      <c r="E189" s="193" t="s">
        <v>1</v>
      </c>
      <c r="F189" s="194" t="s">
        <v>621</v>
      </c>
      <c r="H189" s="193" t="s">
        <v>1</v>
      </c>
      <c r="I189" s="228"/>
      <c r="L189" s="192"/>
      <c r="M189" s="195"/>
      <c r="N189" s="196"/>
      <c r="O189" s="196"/>
      <c r="P189" s="196"/>
      <c r="Q189" s="196"/>
      <c r="R189" s="196"/>
      <c r="S189" s="196"/>
      <c r="T189" s="197"/>
      <c r="AT189" s="193" t="s">
        <v>175</v>
      </c>
      <c r="AU189" s="193" t="s">
        <v>87</v>
      </c>
      <c r="AV189" s="191" t="s">
        <v>85</v>
      </c>
      <c r="AW189" s="191" t="s">
        <v>33</v>
      </c>
      <c r="AX189" s="191" t="s">
        <v>78</v>
      </c>
      <c r="AY189" s="193" t="s">
        <v>164</v>
      </c>
    </row>
    <row r="190" spans="1:65" s="198" customFormat="1" ht="22.5" x14ac:dyDescent="0.2">
      <c r="B190" s="199"/>
      <c r="D190" s="185" t="s">
        <v>175</v>
      </c>
      <c r="E190" s="200" t="s">
        <v>1</v>
      </c>
      <c r="F190" s="201" t="s">
        <v>873</v>
      </c>
      <c r="H190" s="202">
        <v>44.920999999999999</v>
      </c>
      <c r="I190" s="229"/>
      <c r="L190" s="199"/>
      <c r="M190" s="203"/>
      <c r="N190" s="204"/>
      <c r="O190" s="204"/>
      <c r="P190" s="204"/>
      <c r="Q190" s="204"/>
      <c r="R190" s="204"/>
      <c r="S190" s="204"/>
      <c r="T190" s="205"/>
      <c r="AT190" s="200" t="s">
        <v>175</v>
      </c>
      <c r="AU190" s="200" t="s">
        <v>87</v>
      </c>
      <c r="AV190" s="198" t="s">
        <v>87</v>
      </c>
      <c r="AW190" s="198" t="s">
        <v>33</v>
      </c>
      <c r="AX190" s="198" t="s">
        <v>78</v>
      </c>
      <c r="AY190" s="200" t="s">
        <v>164</v>
      </c>
    </row>
    <row r="191" spans="1:65" s="206" customFormat="1" x14ac:dyDescent="0.2">
      <c r="B191" s="207"/>
      <c r="D191" s="185" t="s">
        <v>175</v>
      </c>
      <c r="E191" s="208" t="s">
        <v>1</v>
      </c>
      <c r="F191" s="209" t="s">
        <v>233</v>
      </c>
      <c r="H191" s="210">
        <v>44.920999999999999</v>
      </c>
      <c r="I191" s="230"/>
      <c r="L191" s="207"/>
      <c r="M191" s="211"/>
      <c r="N191" s="212"/>
      <c r="O191" s="212"/>
      <c r="P191" s="212"/>
      <c r="Q191" s="212"/>
      <c r="R191" s="212"/>
      <c r="S191" s="212"/>
      <c r="T191" s="213"/>
      <c r="AT191" s="208" t="s">
        <v>175</v>
      </c>
      <c r="AU191" s="208" t="s">
        <v>87</v>
      </c>
      <c r="AV191" s="206" t="s">
        <v>171</v>
      </c>
      <c r="AW191" s="206" t="s">
        <v>33</v>
      </c>
      <c r="AX191" s="206" t="s">
        <v>85</v>
      </c>
      <c r="AY191" s="208" t="s">
        <v>164</v>
      </c>
    </row>
    <row r="192" spans="1:65" s="97" customFormat="1" ht="21.75" customHeight="1" x14ac:dyDescent="0.2">
      <c r="A192" s="95"/>
      <c r="B192" s="94"/>
      <c r="C192" s="173" t="s">
        <v>277</v>
      </c>
      <c r="D192" s="173" t="s">
        <v>166</v>
      </c>
      <c r="E192" s="174" t="s">
        <v>264</v>
      </c>
      <c r="F192" s="175" t="s">
        <v>265</v>
      </c>
      <c r="G192" s="176" t="s">
        <v>215</v>
      </c>
      <c r="H192" s="177">
        <v>370.245</v>
      </c>
      <c r="I192" s="73"/>
      <c r="J192" s="178">
        <f>ROUND(I192*H192,2)</f>
        <v>0</v>
      </c>
      <c r="K192" s="175" t="s">
        <v>1</v>
      </c>
      <c r="L192" s="94"/>
      <c r="M192" s="179" t="s">
        <v>1</v>
      </c>
      <c r="N192" s="180" t="s">
        <v>43</v>
      </c>
      <c r="O192" s="181">
        <v>8.3000000000000004E-2</v>
      </c>
      <c r="P192" s="181">
        <f>O192*H192</f>
        <v>30.730335000000004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95"/>
      <c r="V192" s="95"/>
      <c r="W192" s="95"/>
      <c r="X192" s="95"/>
      <c r="Y192" s="95"/>
      <c r="Z192" s="95"/>
      <c r="AA192" s="95"/>
      <c r="AB192" s="95"/>
      <c r="AC192" s="95"/>
      <c r="AD192" s="95"/>
      <c r="AE192" s="95"/>
      <c r="AR192" s="183" t="s">
        <v>171</v>
      </c>
      <c r="AT192" s="183" t="s">
        <v>166</v>
      </c>
      <c r="AU192" s="183" t="s">
        <v>87</v>
      </c>
      <c r="AY192" s="87" t="s">
        <v>164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87" t="s">
        <v>85</v>
      </c>
      <c r="BK192" s="184">
        <f>ROUND(I192*H192,2)</f>
        <v>0</v>
      </c>
      <c r="BL192" s="87" t="s">
        <v>171</v>
      </c>
      <c r="BM192" s="183" t="s">
        <v>874</v>
      </c>
    </row>
    <row r="193" spans="1:65" s="191" customFormat="1" x14ac:dyDescent="0.2">
      <c r="B193" s="192"/>
      <c r="D193" s="185" t="s">
        <v>175</v>
      </c>
      <c r="E193" s="193" t="s">
        <v>1</v>
      </c>
      <c r="F193" s="194" t="s">
        <v>267</v>
      </c>
      <c r="H193" s="193" t="s">
        <v>1</v>
      </c>
      <c r="I193" s="228"/>
      <c r="L193" s="192"/>
      <c r="M193" s="195"/>
      <c r="N193" s="196"/>
      <c r="O193" s="196"/>
      <c r="P193" s="196"/>
      <c r="Q193" s="196"/>
      <c r="R193" s="196"/>
      <c r="S193" s="196"/>
      <c r="T193" s="197"/>
      <c r="AT193" s="193" t="s">
        <v>175</v>
      </c>
      <c r="AU193" s="193" t="s">
        <v>87</v>
      </c>
      <c r="AV193" s="191" t="s">
        <v>85</v>
      </c>
      <c r="AW193" s="191" t="s">
        <v>33</v>
      </c>
      <c r="AX193" s="191" t="s">
        <v>78</v>
      </c>
      <c r="AY193" s="193" t="s">
        <v>164</v>
      </c>
    </row>
    <row r="194" spans="1:65" s="191" customFormat="1" x14ac:dyDescent="0.2">
      <c r="B194" s="192"/>
      <c r="D194" s="185" t="s">
        <v>175</v>
      </c>
      <c r="E194" s="193" t="s">
        <v>1</v>
      </c>
      <c r="F194" s="194" t="s">
        <v>268</v>
      </c>
      <c r="H194" s="193" t="s">
        <v>1</v>
      </c>
      <c r="I194" s="228"/>
      <c r="L194" s="192"/>
      <c r="M194" s="195"/>
      <c r="N194" s="196"/>
      <c r="O194" s="196"/>
      <c r="P194" s="196"/>
      <c r="Q194" s="196"/>
      <c r="R194" s="196"/>
      <c r="S194" s="196"/>
      <c r="T194" s="197"/>
      <c r="AT194" s="193" t="s">
        <v>175</v>
      </c>
      <c r="AU194" s="193" t="s">
        <v>87</v>
      </c>
      <c r="AV194" s="191" t="s">
        <v>85</v>
      </c>
      <c r="AW194" s="191" t="s">
        <v>33</v>
      </c>
      <c r="AX194" s="191" t="s">
        <v>78</v>
      </c>
      <c r="AY194" s="193" t="s">
        <v>164</v>
      </c>
    </row>
    <row r="195" spans="1:65" s="191" customFormat="1" x14ac:dyDescent="0.2">
      <c r="B195" s="192"/>
      <c r="D195" s="185" t="s">
        <v>175</v>
      </c>
      <c r="E195" s="193" t="s">
        <v>1</v>
      </c>
      <c r="F195" s="194" t="s">
        <v>269</v>
      </c>
      <c r="H195" s="193" t="s">
        <v>1</v>
      </c>
      <c r="I195" s="228"/>
      <c r="L195" s="192"/>
      <c r="M195" s="195"/>
      <c r="N195" s="196"/>
      <c r="O195" s="196"/>
      <c r="P195" s="196"/>
      <c r="Q195" s="196"/>
      <c r="R195" s="196"/>
      <c r="S195" s="196"/>
      <c r="T195" s="197"/>
      <c r="AT195" s="193" t="s">
        <v>175</v>
      </c>
      <c r="AU195" s="193" t="s">
        <v>87</v>
      </c>
      <c r="AV195" s="191" t="s">
        <v>85</v>
      </c>
      <c r="AW195" s="191" t="s">
        <v>33</v>
      </c>
      <c r="AX195" s="191" t="s">
        <v>78</v>
      </c>
      <c r="AY195" s="193" t="s">
        <v>164</v>
      </c>
    </row>
    <row r="196" spans="1:65" s="198" customFormat="1" x14ac:dyDescent="0.2">
      <c r="B196" s="199"/>
      <c r="D196" s="185" t="s">
        <v>175</v>
      </c>
      <c r="E196" s="200" t="s">
        <v>1</v>
      </c>
      <c r="F196" s="201" t="s">
        <v>875</v>
      </c>
      <c r="H196" s="202">
        <v>370.245</v>
      </c>
      <c r="I196" s="229"/>
      <c r="L196" s="199"/>
      <c r="M196" s="203"/>
      <c r="N196" s="204"/>
      <c r="O196" s="204"/>
      <c r="P196" s="204"/>
      <c r="Q196" s="204"/>
      <c r="R196" s="204"/>
      <c r="S196" s="204"/>
      <c r="T196" s="205"/>
      <c r="AT196" s="200" t="s">
        <v>175</v>
      </c>
      <c r="AU196" s="200" t="s">
        <v>87</v>
      </c>
      <c r="AV196" s="198" t="s">
        <v>87</v>
      </c>
      <c r="AW196" s="198" t="s">
        <v>33</v>
      </c>
      <c r="AX196" s="198" t="s">
        <v>85</v>
      </c>
      <c r="AY196" s="200" t="s">
        <v>164</v>
      </c>
    </row>
    <row r="197" spans="1:65" s="97" customFormat="1" ht="33" customHeight="1" x14ac:dyDescent="0.2">
      <c r="A197" s="95"/>
      <c r="B197" s="94"/>
      <c r="C197" s="173" t="s">
        <v>285</v>
      </c>
      <c r="D197" s="173" t="s">
        <v>166</v>
      </c>
      <c r="E197" s="174" t="s">
        <v>272</v>
      </c>
      <c r="F197" s="175" t="s">
        <v>273</v>
      </c>
      <c r="G197" s="176" t="s">
        <v>215</v>
      </c>
      <c r="H197" s="177">
        <v>290.36</v>
      </c>
      <c r="I197" s="73"/>
      <c r="J197" s="178">
        <f>ROUND(I197*H197,2)</f>
        <v>0</v>
      </c>
      <c r="K197" s="175" t="s">
        <v>170</v>
      </c>
      <c r="L197" s="94"/>
      <c r="M197" s="179" t="s">
        <v>1</v>
      </c>
      <c r="N197" s="180" t="s">
        <v>43</v>
      </c>
      <c r="O197" s="181">
        <v>0.115</v>
      </c>
      <c r="P197" s="181">
        <f>O197*H197</f>
        <v>33.391400000000004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R197" s="183" t="s">
        <v>171</v>
      </c>
      <c r="AT197" s="183" t="s">
        <v>166</v>
      </c>
      <c r="AU197" s="183" t="s">
        <v>87</v>
      </c>
      <c r="AY197" s="87" t="s">
        <v>164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87" t="s">
        <v>85</v>
      </c>
      <c r="BK197" s="184">
        <f>ROUND(I197*H197,2)</f>
        <v>0</v>
      </c>
      <c r="BL197" s="87" t="s">
        <v>171</v>
      </c>
      <c r="BM197" s="183" t="s">
        <v>876</v>
      </c>
    </row>
    <row r="198" spans="1:65" s="191" customFormat="1" x14ac:dyDescent="0.2">
      <c r="B198" s="192"/>
      <c r="D198" s="185" t="s">
        <v>175</v>
      </c>
      <c r="E198" s="193" t="s">
        <v>1</v>
      </c>
      <c r="F198" s="194" t="s">
        <v>275</v>
      </c>
      <c r="H198" s="193" t="s">
        <v>1</v>
      </c>
      <c r="I198" s="228"/>
      <c r="L198" s="192"/>
      <c r="M198" s="195"/>
      <c r="N198" s="196"/>
      <c r="O198" s="196"/>
      <c r="P198" s="196"/>
      <c r="Q198" s="196"/>
      <c r="R198" s="196"/>
      <c r="S198" s="196"/>
      <c r="T198" s="197"/>
      <c r="AT198" s="193" t="s">
        <v>175</v>
      </c>
      <c r="AU198" s="193" t="s">
        <v>87</v>
      </c>
      <c r="AV198" s="191" t="s">
        <v>85</v>
      </c>
      <c r="AW198" s="191" t="s">
        <v>33</v>
      </c>
      <c r="AX198" s="191" t="s">
        <v>78</v>
      </c>
      <c r="AY198" s="193" t="s">
        <v>164</v>
      </c>
    </row>
    <row r="199" spans="1:65" s="191" customFormat="1" x14ac:dyDescent="0.2">
      <c r="B199" s="192"/>
      <c r="D199" s="185" t="s">
        <v>175</v>
      </c>
      <c r="E199" s="193" t="s">
        <v>1</v>
      </c>
      <c r="F199" s="194" t="s">
        <v>228</v>
      </c>
      <c r="H199" s="193" t="s">
        <v>1</v>
      </c>
      <c r="I199" s="228"/>
      <c r="L199" s="192"/>
      <c r="M199" s="195"/>
      <c r="N199" s="196"/>
      <c r="O199" s="196"/>
      <c r="P199" s="196"/>
      <c r="Q199" s="196"/>
      <c r="R199" s="196"/>
      <c r="S199" s="196"/>
      <c r="T199" s="197"/>
      <c r="AT199" s="193" t="s">
        <v>175</v>
      </c>
      <c r="AU199" s="193" t="s">
        <v>87</v>
      </c>
      <c r="AV199" s="191" t="s">
        <v>85</v>
      </c>
      <c r="AW199" s="191" t="s">
        <v>33</v>
      </c>
      <c r="AX199" s="191" t="s">
        <v>78</v>
      </c>
      <c r="AY199" s="193" t="s">
        <v>164</v>
      </c>
    </row>
    <row r="200" spans="1:65" s="198" customFormat="1" ht="22.5" x14ac:dyDescent="0.2">
      <c r="B200" s="199"/>
      <c r="D200" s="185" t="s">
        <v>175</v>
      </c>
      <c r="E200" s="200" t="s">
        <v>1</v>
      </c>
      <c r="F200" s="201" t="s">
        <v>877</v>
      </c>
      <c r="H200" s="202">
        <v>290.36</v>
      </c>
      <c r="I200" s="229"/>
      <c r="L200" s="199"/>
      <c r="M200" s="203"/>
      <c r="N200" s="204"/>
      <c r="O200" s="204"/>
      <c r="P200" s="204"/>
      <c r="Q200" s="204"/>
      <c r="R200" s="204"/>
      <c r="S200" s="204"/>
      <c r="T200" s="205"/>
      <c r="AT200" s="200" t="s">
        <v>175</v>
      </c>
      <c r="AU200" s="200" t="s">
        <v>87</v>
      </c>
      <c r="AV200" s="198" t="s">
        <v>87</v>
      </c>
      <c r="AW200" s="198" t="s">
        <v>33</v>
      </c>
      <c r="AX200" s="198" t="s">
        <v>78</v>
      </c>
      <c r="AY200" s="200" t="s">
        <v>164</v>
      </c>
    </row>
    <row r="201" spans="1:65" s="206" customFormat="1" x14ac:dyDescent="0.2">
      <c r="B201" s="207"/>
      <c r="D201" s="185" t="s">
        <v>175</v>
      </c>
      <c r="E201" s="208" t="s">
        <v>1</v>
      </c>
      <c r="F201" s="209" t="s">
        <v>233</v>
      </c>
      <c r="H201" s="210">
        <v>290.36</v>
      </c>
      <c r="I201" s="230"/>
      <c r="L201" s="207"/>
      <c r="M201" s="211"/>
      <c r="N201" s="212"/>
      <c r="O201" s="212"/>
      <c r="P201" s="212"/>
      <c r="Q201" s="212"/>
      <c r="R201" s="212"/>
      <c r="S201" s="212"/>
      <c r="T201" s="213"/>
      <c r="AT201" s="208" t="s">
        <v>175</v>
      </c>
      <c r="AU201" s="208" t="s">
        <v>87</v>
      </c>
      <c r="AV201" s="206" t="s">
        <v>171</v>
      </c>
      <c r="AW201" s="206" t="s">
        <v>33</v>
      </c>
      <c r="AX201" s="206" t="s">
        <v>85</v>
      </c>
      <c r="AY201" s="208" t="s">
        <v>164</v>
      </c>
    </row>
    <row r="202" spans="1:65" s="97" customFormat="1" ht="33" customHeight="1" x14ac:dyDescent="0.2">
      <c r="A202" s="95"/>
      <c r="B202" s="94"/>
      <c r="C202" s="214" t="s">
        <v>291</v>
      </c>
      <c r="D202" s="214" t="s">
        <v>278</v>
      </c>
      <c r="E202" s="215" t="s">
        <v>279</v>
      </c>
      <c r="F202" s="216" t="s">
        <v>280</v>
      </c>
      <c r="G202" s="217" t="s">
        <v>281</v>
      </c>
      <c r="H202" s="218">
        <v>580.72</v>
      </c>
      <c r="I202" s="74"/>
      <c r="J202" s="219">
        <f>ROUND(I202*H202,2)</f>
        <v>0</v>
      </c>
      <c r="K202" s="216" t="s">
        <v>1</v>
      </c>
      <c r="L202" s="220"/>
      <c r="M202" s="221" t="s">
        <v>1</v>
      </c>
      <c r="N202" s="222" t="s">
        <v>43</v>
      </c>
      <c r="O202" s="181">
        <v>0</v>
      </c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R202" s="183" t="s">
        <v>212</v>
      </c>
      <c r="AT202" s="183" t="s">
        <v>278</v>
      </c>
      <c r="AU202" s="183" t="s">
        <v>87</v>
      </c>
      <c r="AY202" s="87" t="s">
        <v>164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87" t="s">
        <v>85</v>
      </c>
      <c r="BK202" s="184">
        <f>ROUND(I202*H202,2)</f>
        <v>0</v>
      </c>
      <c r="BL202" s="87" t="s">
        <v>171</v>
      </c>
      <c r="BM202" s="183" t="s">
        <v>878</v>
      </c>
    </row>
    <row r="203" spans="1:65" s="97" customFormat="1" ht="19.5" x14ac:dyDescent="0.2">
      <c r="A203" s="95"/>
      <c r="B203" s="94"/>
      <c r="C203" s="95"/>
      <c r="D203" s="185" t="s">
        <v>173</v>
      </c>
      <c r="E203" s="95"/>
      <c r="F203" s="186" t="s">
        <v>283</v>
      </c>
      <c r="G203" s="95"/>
      <c r="H203" s="95"/>
      <c r="I203" s="227"/>
      <c r="J203" s="95"/>
      <c r="K203" s="95"/>
      <c r="L203" s="94"/>
      <c r="M203" s="187"/>
      <c r="N203" s="188"/>
      <c r="O203" s="189"/>
      <c r="P203" s="189"/>
      <c r="Q203" s="189"/>
      <c r="R203" s="189"/>
      <c r="S203" s="189"/>
      <c r="T203" s="190"/>
      <c r="U203" s="95"/>
      <c r="V203" s="95"/>
      <c r="W203" s="95"/>
      <c r="X203" s="95"/>
      <c r="Y203" s="95"/>
      <c r="Z203" s="95"/>
      <c r="AA203" s="95"/>
      <c r="AB203" s="95"/>
      <c r="AC203" s="95"/>
      <c r="AD203" s="95"/>
      <c r="AE203" s="95"/>
      <c r="AT203" s="87" t="s">
        <v>173</v>
      </c>
      <c r="AU203" s="87" t="s">
        <v>87</v>
      </c>
    </row>
    <row r="204" spans="1:65" s="198" customFormat="1" x14ac:dyDescent="0.2">
      <c r="B204" s="199"/>
      <c r="D204" s="185" t="s">
        <v>175</v>
      </c>
      <c r="E204" s="200" t="s">
        <v>1</v>
      </c>
      <c r="F204" s="201" t="s">
        <v>879</v>
      </c>
      <c r="H204" s="202">
        <v>580.72</v>
      </c>
      <c r="I204" s="229"/>
      <c r="L204" s="199"/>
      <c r="M204" s="203"/>
      <c r="N204" s="204"/>
      <c r="O204" s="204"/>
      <c r="P204" s="204"/>
      <c r="Q204" s="204"/>
      <c r="R204" s="204"/>
      <c r="S204" s="204"/>
      <c r="T204" s="205"/>
      <c r="AT204" s="200" t="s">
        <v>175</v>
      </c>
      <c r="AU204" s="200" t="s">
        <v>87</v>
      </c>
      <c r="AV204" s="198" t="s">
        <v>87</v>
      </c>
      <c r="AW204" s="198" t="s">
        <v>33</v>
      </c>
      <c r="AX204" s="198" t="s">
        <v>85</v>
      </c>
      <c r="AY204" s="200" t="s">
        <v>164</v>
      </c>
    </row>
    <row r="205" spans="1:65" s="97" customFormat="1" ht="55.5" customHeight="1" x14ac:dyDescent="0.2">
      <c r="A205" s="95"/>
      <c r="B205" s="94"/>
      <c r="C205" s="173" t="s">
        <v>7</v>
      </c>
      <c r="D205" s="173" t="s">
        <v>166</v>
      </c>
      <c r="E205" s="174" t="s">
        <v>286</v>
      </c>
      <c r="F205" s="175" t="s">
        <v>287</v>
      </c>
      <c r="G205" s="176" t="s">
        <v>215</v>
      </c>
      <c r="H205" s="177">
        <v>44.234000000000002</v>
      </c>
      <c r="I205" s="73"/>
      <c r="J205" s="178">
        <f>ROUND(I205*H205,2)</f>
        <v>0</v>
      </c>
      <c r="K205" s="175" t="s">
        <v>170</v>
      </c>
      <c r="L205" s="94"/>
      <c r="M205" s="179" t="s">
        <v>1</v>
      </c>
      <c r="N205" s="180" t="s">
        <v>43</v>
      </c>
      <c r="O205" s="181">
        <v>0.28599999999999998</v>
      </c>
      <c r="P205" s="181">
        <f>O205*H205</f>
        <v>12.650924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R205" s="183" t="s">
        <v>171</v>
      </c>
      <c r="AT205" s="183" t="s">
        <v>166</v>
      </c>
      <c r="AU205" s="183" t="s">
        <v>87</v>
      </c>
      <c r="AY205" s="87" t="s">
        <v>164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87" t="s">
        <v>85</v>
      </c>
      <c r="BK205" s="184">
        <f>ROUND(I205*H205,2)</f>
        <v>0</v>
      </c>
      <c r="BL205" s="87" t="s">
        <v>171</v>
      </c>
      <c r="BM205" s="183" t="s">
        <v>880</v>
      </c>
    </row>
    <row r="206" spans="1:65" s="191" customFormat="1" x14ac:dyDescent="0.2">
      <c r="B206" s="192"/>
      <c r="D206" s="185" t="s">
        <v>175</v>
      </c>
      <c r="E206" s="193" t="s">
        <v>1</v>
      </c>
      <c r="F206" s="194" t="s">
        <v>275</v>
      </c>
      <c r="H206" s="193" t="s">
        <v>1</v>
      </c>
      <c r="I206" s="228"/>
      <c r="L206" s="192"/>
      <c r="M206" s="195"/>
      <c r="N206" s="196"/>
      <c r="O206" s="196"/>
      <c r="P206" s="196"/>
      <c r="Q206" s="196"/>
      <c r="R206" s="196"/>
      <c r="S206" s="196"/>
      <c r="T206" s="197"/>
      <c r="AT206" s="193" t="s">
        <v>175</v>
      </c>
      <c r="AU206" s="193" t="s">
        <v>87</v>
      </c>
      <c r="AV206" s="191" t="s">
        <v>85</v>
      </c>
      <c r="AW206" s="191" t="s">
        <v>33</v>
      </c>
      <c r="AX206" s="191" t="s">
        <v>78</v>
      </c>
      <c r="AY206" s="193" t="s">
        <v>164</v>
      </c>
    </row>
    <row r="207" spans="1:65" s="191" customFormat="1" x14ac:dyDescent="0.2">
      <c r="B207" s="192"/>
      <c r="D207" s="185" t="s">
        <v>175</v>
      </c>
      <c r="E207" s="193" t="s">
        <v>1</v>
      </c>
      <c r="F207" s="194" t="s">
        <v>228</v>
      </c>
      <c r="H207" s="193" t="s">
        <v>1</v>
      </c>
      <c r="I207" s="228"/>
      <c r="L207" s="192"/>
      <c r="M207" s="195"/>
      <c r="N207" s="196"/>
      <c r="O207" s="196"/>
      <c r="P207" s="196"/>
      <c r="Q207" s="196"/>
      <c r="R207" s="196"/>
      <c r="S207" s="196"/>
      <c r="T207" s="197"/>
      <c r="AT207" s="193" t="s">
        <v>175</v>
      </c>
      <c r="AU207" s="193" t="s">
        <v>87</v>
      </c>
      <c r="AV207" s="191" t="s">
        <v>85</v>
      </c>
      <c r="AW207" s="191" t="s">
        <v>33</v>
      </c>
      <c r="AX207" s="191" t="s">
        <v>78</v>
      </c>
      <c r="AY207" s="193" t="s">
        <v>164</v>
      </c>
    </row>
    <row r="208" spans="1:65" s="198" customFormat="1" x14ac:dyDescent="0.2">
      <c r="B208" s="199"/>
      <c r="D208" s="185" t="s">
        <v>175</v>
      </c>
      <c r="E208" s="200" t="s">
        <v>1</v>
      </c>
      <c r="F208" s="201" t="s">
        <v>881</v>
      </c>
      <c r="H208" s="202">
        <v>54.85</v>
      </c>
      <c r="I208" s="229"/>
      <c r="L208" s="199"/>
      <c r="M208" s="203"/>
      <c r="N208" s="204"/>
      <c r="O208" s="204"/>
      <c r="P208" s="204"/>
      <c r="Q208" s="204"/>
      <c r="R208" s="204"/>
      <c r="S208" s="204"/>
      <c r="T208" s="205"/>
      <c r="AT208" s="200" t="s">
        <v>175</v>
      </c>
      <c r="AU208" s="200" t="s">
        <v>87</v>
      </c>
      <c r="AV208" s="198" t="s">
        <v>87</v>
      </c>
      <c r="AW208" s="198" t="s">
        <v>33</v>
      </c>
      <c r="AX208" s="198" t="s">
        <v>78</v>
      </c>
      <c r="AY208" s="200" t="s">
        <v>164</v>
      </c>
    </row>
    <row r="209" spans="1:65" s="198" customFormat="1" x14ac:dyDescent="0.2">
      <c r="B209" s="199"/>
      <c r="D209" s="185" t="s">
        <v>175</v>
      </c>
      <c r="E209" s="200" t="s">
        <v>1</v>
      </c>
      <c r="F209" s="201" t="s">
        <v>882</v>
      </c>
      <c r="H209" s="202">
        <v>-10.616</v>
      </c>
      <c r="I209" s="229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175</v>
      </c>
      <c r="AU209" s="200" t="s">
        <v>87</v>
      </c>
      <c r="AV209" s="198" t="s">
        <v>87</v>
      </c>
      <c r="AW209" s="198" t="s">
        <v>33</v>
      </c>
      <c r="AX209" s="198" t="s">
        <v>78</v>
      </c>
      <c r="AY209" s="200" t="s">
        <v>164</v>
      </c>
    </row>
    <row r="210" spans="1:65" s="206" customFormat="1" x14ac:dyDescent="0.2">
      <c r="B210" s="207"/>
      <c r="D210" s="185" t="s">
        <v>175</v>
      </c>
      <c r="E210" s="208" t="s">
        <v>1</v>
      </c>
      <c r="F210" s="209" t="s">
        <v>233</v>
      </c>
      <c r="H210" s="210">
        <v>44.234000000000002</v>
      </c>
      <c r="I210" s="230"/>
      <c r="L210" s="207"/>
      <c r="M210" s="211"/>
      <c r="N210" s="212"/>
      <c r="O210" s="212"/>
      <c r="P210" s="212"/>
      <c r="Q210" s="212"/>
      <c r="R210" s="212"/>
      <c r="S210" s="212"/>
      <c r="T210" s="213"/>
      <c r="AT210" s="208" t="s">
        <v>175</v>
      </c>
      <c r="AU210" s="208" t="s">
        <v>87</v>
      </c>
      <c r="AV210" s="206" t="s">
        <v>171</v>
      </c>
      <c r="AW210" s="206" t="s">
        <v>33</v>
      </c>
      <c r="AX210" s="206" t="s">
        <v>85</v>
      </c>
      <c r="AY210" s="208" t="s">
        <v>164</v>
      </c>
    </row>
    <row r="211" spans="1:65" s="97" customFormat="1" ht="16.5" customHeight="1" x14ac:dyDescent="0.2">
      <c r="A211" s="95"/>
      <c r="B211" s="94"/>
      <c r="C211" s="214" t="s">
        <v>300</v>
      </c>
      <c r="D211" s="214" t="s">
        <v>278</v>
      </c>
      <c r="E211" s="215" t="s">
        <v>292</v>
      </c>
      <c r="F211" s="216" t="s">
        <v>293</v>
      </c>
      <c r="G211" s="217" t="s">
        <v>281</v>
      </c>
      <c r="H211" s="218">
        <v>88.468000000000004</v>
      </c>
      <c r="I211" s="74"/>
      <c r="J211" s="219">
        <f>ROUND(I211*H211,2)</f>
        <v>0</v>
      </c>
      <c r="K211" s="216" t="s">
        <v>170</v>
      </c>
      <c r="L211" s="220"/>
      <c r="M211" s="221" t="s">
        <v>1</v>
      </c>
      <c r="N211" s="222" t="s">
        <v>43</v>
      </c>
      <c r="O211" s="181">
        <v>0</v>
      </c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95"/>
      <c r="V211" s="95"/>
      <c r="W211" s="95"/>
      <c r="X211" s="95"/>
      <c r="Y211" s="95"/>
      <c r="Z211" s="95"/>
      <c r="AA211" s="95"/>
      <c r="AB211" s="95"/>
      <c r="AC211" s="95"/>
      <c r="AD211" s="95"/>
      <c r="AE211" s="95"/>
      <c r="AR211" s="183" t="s">
        <v>212</v>
      </c>
      <c r="AT211" s="183" t="s">
        <v>278</v>
      </c>
      <c r="AU211" s="183" t="s">
        <v>87</v>
      </c>
      <c r="AY211" s="87" t="s">
        <v>164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87" t="s">
        <v>85</v>
      </c>
      <c r="BK211" s="184">
        <f>ROUND(I211*H211,2)</f>
        <v>0</v>
      </c>
      <c r="BL211" s="87" t="s">
        <v>171</v>
      </c>
      <c r="BM211" s="183" t="s">
        <v>883</v>
      </c>
    </row>
    <row r="212" spans="1:65" s="97" customFormat="1" ht="19.5" x14ac:dyDescent="0.2">
      <c r="A212" s="95"/>
      <c r="B212" s="94"/>
      <c r="C212" s="95"/>
      <c r="D212" s="185" t="s">
        <v>173</v>
      </c>
      <c r="E212" s="95"/>
      <c r="F212" s="186" t="s">
        <v>283</v>
      </c>
      <c r="G212" s="95"/>
      <c r="H212" s="95"/>
      <c r="I212" s="227"/>
      <c r="J212" s="95"/>
      <c r="K212" s="95"/>
      <c r="L212" s="94"/>
      <c r="M212" s="187"/>
      <c r="N212" s="188"/>
      <c r="O212" s="189"/>
      <c r="P212" s="189"/>
      <c r="Q212" s="189"/>
      <c r="R212" s="189"/>
      <c r="S212" s="189"/>
      <c r="T212" s="190"/>
      <c r="U212" s="95"/>
      <c r="V212" s="95"/>
      <c r="W212" s="95"/>
      <c r="X212" s="95"/>
      <c r="Y212" s="95"/>
      <c r="Z212" s="95"/>
      <c r="AA212" s="95"/>
      <c r="AB212" s="95"/>
      <c r="AC212" s="95"/>
      <c r="AD212" s="95"/>
      <c r="AE212" s="95"/>
      <c r="AT212" s="87" t="s">
        <v>173</v>
      </c>
      <c r="AU212" s="87" t="s">
        <v>87</v>
      </c>
    </row>
    <row r="213" spans="1:65" s="198" customFormat="1" x14ac:dyDescent="0.2">
      <c r="B213" s="199"/>
      <c r="D213" s="185" t="s">
        <v>175</v>
      </c>
      <c r="F213" s="201" t="s">
        <v>884</v>
      </c>
      <c r="H213" s="202">
        <v>88.468000000000004</v>
      </c>
      <c r="I213" s="229"/>
      <c r="L213" s="199"/>
      <c r="M213" s="203"/>
      <c r="N213" s="204"/>
      <c r="O213" s="204"/>
      <c r="P213" s="204"/>
      <c r="Q213" s="204"/>
      <c r="R213" s="204"/>
      <c r="S213" s="204"/>
      <c r="T213" s="205"/>
      <c r="AT213" s="200" t="s">
        <v>175</v>
      </c>
      <c r="AU213" s="200" t="s">
        <v>87</v>
      </c>
      <c r="AV213" s="198" t="s">
        <v>87</v>
      </c>
      <c r="AW213" s="198" t="s">
        <v>3</v>
      </c>
      <c r="AX213" s="198" t="s">
        <v>85</v>
      </c>
      <c r="AY213" s="200" t="s">
        <v>164</v>
      </c>
    </row>
    <row r="214" spans="1:65" s="97" customFormat="1" ht="44.25" customHeight="1" x14ac:dyDescent="0.2">
      <c r="A214" s="95"/>
      <c r="B214" s="94"/>
      <c r="C214" s="173" t="s">
        <v>305</v>
      </c>
      <c r="D214" s="173" t="s">
        <v>166</v>
      </c>
      <c r="E214" s="174" t="s">
        <v>296</v>
      </c>
      <c r="F214" s="175" t="s">
        <v>297</v>
      </c>
      <c r="G214" s="176" t="s">
        <v>169</v>
      </c>
      <c r="H214" s="177">
        <v>21</v>
      </c>
      <c r="I214" s="73"/>
      <c r="J214" s="178">
        <f>ROUND(I214*H214,2)</f>
        <v>0</v>
      </c>
      <c r="K214" s="175" t="s">
        <v>170</v>
      </c>
      <c r="L214" s="94"/>
      <c r="M214" s="179" t="s">
        <v>1</v>
      </c>
      <c r="N214" s="180" t="s">
        <v>43</v>
      </c>
      <c r="O214" s="181">
        <v>0.153</v>
      </c>
      <c r="P214" s="181">
        <f>O214*H214</f>
        <v>3.2130000000000001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95"/>
      <c r="V214" s="95"/>
      <c r="W214" s="95"/>
      <c r="X214" s="95"/>
      <c r="Y214" s="95"/>
      <c r="Z214" s="95"/>
      <c r="AA214" s="95"/>
      <c r="AB214" s="95"/>
      <c r="AC214" s="95"/>
      <c r="AD214" s="95"/>
      <c r="AE214" s="95"/>
      <c r="AR214" s="183" t="s">
        <v>171</v>
      </c>
      <c r="AT214" s="183" t="s">
        <v>166</v>
      </c>
      <c r="AU214" s="183" t="s">
        <v>87</v>
      </c>
      <c r="AY214" s="87" t="s">
        <v>164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87" t="s">
        <v>85</v>
      </c>
      <c r="BK214" s="184">
        <f>ROUND(I214*H214,2)</f>
        <v>0</v>
      </c>
      <c r="BL214" s="87" t="s">
        <v>171</v>
      </c>
      <c r="BM214" s="183" t="s">
        <v>885</v>
      </c>
    </row>
    <row r="215" spans="1:65" s="191" customFormat="1" x14ac:dyDescent="0.2">
      <c r="B215" s="192"/>
      <c r="D215" s="185" t="s">
        <v>175</v>
      </c>
      <c r="E215" s="193" t="s">
        <v>1</v>
      </c>
      <c r="F215" s="194" t="s">
        <v>177</v>
      </c>
      <c r="H215" s="193" t="s">
        <v>1</v>
      </c>
      <c r="I215" s="228"/>
      <c r="L215" s="192"/>
      <c r="M215" s="195"/>
      <c r="N215" s="196"/>
      <c r="O215" s="196"/>
      <c r="P215" s="196"/>
      <c r="Q215" s="196"/>
      <c r="R215" s="196"/>
      <c r="S215" s="196"/>
      <c r="T215" s="197"/>
      <c r="AT215" s="193" t="s">
        <v>175</v>
      </c>
      <c r="AU215" s="193" t="s">
        <v>87</v>
      </c>
      <c r="AV215" s="191" t="s">
        <v>85</v>
      </c>
      <c r="AW215" s="191" t="s">
        <v>33</v>
      </c>
      <c r="AX215" s="191" t="s">
        <v>78</v>
      </c>
      <c r="AY215" s="193" t="s">
        <v>164</v>
      </c>
    </row>
    <row r="216" spans="1:65" s="198" customFormat="1" x14ac:dyDescent="0.2">
      <c r="B216" s="199"/>
      <c r="D216" s="185" t="s">
        <v>175</v>
      </c>
      <c r="E216" s="200" t="s">
        <v>1</v>
      </c>
      <c r="F216" s="201" t="s">
        <v>299</v>
      </c>
      <c r="H216" s="202">
        <v>21</v>
      </c>
      <c r="I216" s="229"/>
      <c r="L216" s="199"/>
      <c r="M216" s="203"/>
      <c r="N216" s="204"/>
      <c r="O216" s="204"/>
      <c r="P216" s="204"/>
      <c r="Q216" s="204"/>
      <c r="R216" s="204"/>
      <c r="S216" s="204"/>
      <c r="T216" s="205"/>
      <c r="AT216" s="200" t="s">
        <v>175</v>
      </c>
      <c r="AU216" s="200" t="s">
        <v>87</v>
      </c>
      <c r="AV216" s="198" t="s">
        <v>87</v>
      </c>
      <c r="AW216" s="198" t="s">
        <v>33</v>
      </c>
      <c r="AX216" s="198" t="s">
        <v>85</v>
      </c>
      <c r="AY216" s="200" t="s">
        <v>164</v>
      </c>
    </row>
    <row r="217" spans="1:65" s="97" customFormat="1" ht="33" customHeight="1" x14ac:dyDescent="0.2">
      <c r="A217" s="95"/>
      <c r="B217" s="94"/>
      <c r="C217" s="173" t="s">
        <v>310</v>
      </c>
      <c r="D217" s="173" t="s">
        <v>166</v>
      </c>
      <c r="E217" s="174" t="s">
        <v>301</v>
      </c>
      <c r="F217" s="175" t="s">
        <v>302</v>
      </c>
      <c r="G217" s="176" t="s">
        <v>169</v>
      </c>
      <c r="H217" s="177">
        <v>13.125</v>
      </c>
      <c r="I217" s="73"/>
      <c r="J217" s="178">
        <f>ROUND(I217*H217,2)</f>
        <v>0</v>
      </c>
      <c r="K217" s="175" t="s">
        <v>170</v>
      </c>
      <c r="L217" s="94"/>
      <c r="M217" s="179" t="s">
        <v>1</v>
      </c>
      <c r="N217" s="180" t="s">
        <v>43</v>
      </c>
      <c r="O217" s="181">
        <v>0.254</v>
      </c>
      <c r="P217" s="181">
        <f>O217*H217</f>
        <v>3.3337500000000002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95"/>
      <c r="V217" s="95"/>
      <c r="W217" s="95"/>
      <c r="X217" s="95"/>
      <c r="Y217" s="95"/>
      <c r="Z217" s="95"/>
      <c r="AA217" s="95"/>
      <c r="AB217" s="95"/>
      <c r="AC217" s="95"/>
      <c r="AD217" s="95"/>
      <c r="AE217" s="95"/>
      <c r="AR217" s="183" t="s">
        <v>171</v>
      </c>
      <c r="AT217" s="183" t="s">
        <v>166</v>
      </c>
      <c r="AU217" s="183" t="s">
        <v>87</v>
      </c>
      <c r="AY217" s="87" t="s">
        <v>164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87" t="s">
        <v>85</v>
      </c>
      <c r="BK217" s="184">
        <f>ROUND(I217*H217,2)</f>
        <v>0</v>
      </c>
      <c r="BL217" s="87" t="s">
        <v>171</v>
      </c>
      <c r="BM217" s="183" t="s">
        <v>886</v>
      </c>
    </row>
    <row r="218" spans="1:65" s="198" customFormat="1" x14ac:dyDescent="0.2">
      <c r="B218" s="199"/>
      <c r="D218" s="185" t="s">
        <v>175</v>
      </c>
      <c r="E218" s="200" t="s">
        <v>1</v>
      </c>
      <c r="F218" s="201" t="s">
        <v>304</v>
      </c>
      <c r="H218" s="202">
        <v>13.125</v>
      </c>
      <c r="I218" s="229"/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175</v>
      </c>
      <c r="AU218" s="200" t="s">
        <v>87</v>
      </c>
      <c r="AV218" s="198" t="s">
        <v>87</v>
      </c>
      <c r="AW218" s="198" t="s">
        <v>33</v>
      </c>
      <c r="AX218" s="198" t="s">
        <v>85</v>
      </c>
      <c r="AY218" s="200" t="s">
        <v>164</v>
      </c>
    </row>
    <row r="219" spans="1:65" s="97" customFormat="1" ht="33" customHeight="1" x14ac:dyDescent="0.2">
      <c r="A219" s="95"/>
      <c r="B219" s="94"/>
      <c r="C219" s="173" t="s">
        <v>317</v>
      </c>
      <c r="D219" s="173" t="s">
        <v>166</v>
      </c>
      <c r="E219" s="174" t="s">
        <v>306</v>
      </c>
      <c r="F219" s="175" t="s">
        <v>307</v>
      </c>
      <c r="G219" s="176" t="s">
        <v>169</v>
      </c>
      <c r="H219" s="177">
        <v>34.25</v>
      </c>
      <c r="I219" s="73"/>
      <c r="J219" s="178">
        <f>ROUND(I219*H219,2)</f>
        <v>0</v>
      </c>
      <c r="K219" s="175" t="s">
        <v>170</v>
      </c>
      <c r="L219" s="94"/>
      <c r="M219" s="179" t="s">
        <v>1</v>
      </c>
      <c r="N219" s="180" t="s">
        <v>43</v>
      </c>
      <c r="O219" s="181">
        <v>7.0000000000000001E-3</v>
      </c>
      <c r="P219" s="181">
        <f>O219*H219</f>
        <v>0.23975000000000002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95"/>
      <c r="V219" s="95"/>
      <c r="W219" s="95"/>
      <c r="X219" s="95"/>
      <c r="Y219" s="95"/>
      <c r="Z219" s="95"/>
      <c r="AA219" s="95"/>
      <c r="AB219" s="95"/>
      <c r="AC219" s="95"/>
      <c r="AD219" s="95"/>
      <c r="AE219" s="95"/>
      <c r="AR219" s="183" t="s">
        <v>171</v>
      </c>
      <c r="AT219" s="183" t="s">
        <v>166</v>
      </c>
      <c r="AU219" s="183" t="s">
        <v>87</v>
      </c>
      <c r="AY219" s="87" t="s">
        <v>164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87" t="s">
        <v>85</v>
      </c>
      <c r="BK219" s="184">
        <f>ROUND(I219*H219,2)</f>
        <v>0</v>
      </c>
      <c r="BL219" s="87" t="s">
        <v>171</v>
      </c>
      <c r="BM219" s="183" t="s">
        <v>887</v>
      </c>
    </row>
    <row r="220" spans="1:65" s="191" customFormat="1" x14ac:dyDescent="0.2">
      <c r="B220" s="192"/>
      <c r="D220" s="185" t="s">
        <v>175</v>
      </c>
      <c r="E220" s="193" t="s">
        <v>1</v>
      </c>
      <c r="F220" s="194" t="s">
        <v>176</v>
      </c>
      <c r="H220" s="193" t="s">
        <v>1</v>
      </c>
      <c r="I220" s="228"/>
      <c r="L220" s="192"/>
      <c r="M220" s="195"/>
      <c r="N220" s="196"/>
      <c r="O220" s="196"/>
      <c r="P220" s="196"/>
      <c r="Q220" s="196"/>
      <c r="R220" s="196"/>
      <c r="S220" s="196"/>
      <c r="T220" s="197"/>
      <c r="AT220" s="193" t="s">
        <v>175</v>
      </c>
      <c r="AU220" s="193" t="s">
        <v>87</v>
      </c>
      <c r="AV220" s="191" t="s">
        <v>85</v>
      </c>
      <c r="AW220" s="191" t="s">
        <v>33</v>
      </c>
      <c r="AX220" s="191" t="s">
        <v>78</v>
      </c>
      <c r="AY220" s="193" t="s">
        <v>164</v>
      </c>
    </row>
    <row r="221" spans="1:65" s="191" customFormat="1" x14ac:dyDescent="0.2">
      <c r="B221" s="192"/>
      <c r="D221" s="185" t="s">
        <v>175</v>
      </c>
      <c r="E221" s="193" t="s">
        <v>1</v>
      </c>
      <c r="F221" s="194" t="s">
        <v>177</v>
      </c>
      <c r="H221" s="193" t="s">
        <v>1</v>
      </c>
      <c r="I221" s="228"/>
      <c r="L221" s="192"/>
      <c r="M221" s="195"/>
      <c r="N221" s="196"/>
      <c r="O221" s="196"/>
      <c r="P221" s="196"/>
      <c r="Q221" s="196"/>
      <c r="R221" s="196"/>
      <c r="S221" s="196"/>
      <c r="T221" s="197"/>
      <c r="AT221" s="193" t="s">
        <v>175</v>
      </c>
      <c r="AU221" s="193" t="s">
        <v>87</v>
      </c>
      <c r="AV221" s="191" t="s">
        <v>85</v>
      </c>
      <c r="AW221" s="191" t="s">
        <v>33</v>
      </c>
      <c r="AX221" s="191" t="s">
        <v>78</v>
      </c>
      <c r="AY221" s="193" t="s">
        <v>164</v>
      </c>
    </row>
    <row r="222" spans="1:65" s="198" customFormat="1" x14ac:dyDescent="0.2">
      <c r="B222" s="199"/>
      <c r="D222" s="185" t="s">
        <v>175</v>
      </c>
      <c r="E222" s="200" t="s">
        <v>1</v>
      </c>
      <c r="F222" s="201" t="s">
        <v>888</v>
      </c>
      <c r="H222" s="202">
        <v>34.25</v>
      </c>
      <c r="I222" s="229"/>
      <c r="L222" s="199"/>
      <c r="M222" s="203"/>
      <c r="N222" s="204"/>
      <c r="O222" s="204"/>
      <c r="P222" s="204"/>
      <c r="Q222" s="204"/>
      <c r="R222" s="204"/>
      <c r="S222" s="204"/>
      <c r="T222" s="205"/>
      <c r="AT222" s="200" t="s">
        <v>175</v>
      </c>
      <c r="AU222" s="200" t="s">
        <v>87</v>
      </c>
      <c r="AV222" s="198" t="s">
        <v>87</v>
      </c>
      <c r="AW222" s="198" t="s">
        <v>33</v>
      </c>
      <c r="AX222" s="198" t="s">
        <v>85</v>
      </c>
      <c r="AY222" s="200" t="s">
        <v>164</v>
      </c>
    </row>
    <row r="223" spans="1:65" s="97" customFormat="1" ht="16.5" customHeight="1" x14ac:dyDescent="0.2">
      <c r="A223" s="95"/>
      <c r="B223" s="94"/>
      <c r="C223" s="214" t="s">
        <v>321</v>
      </c>
      <c r="D223" s="214" t="s">
        <v>278</v>
      </c>
      <c r="E223" s="215" t="s">
        <v>311</v>
      </c>
      <c r="F223" s="216" t="s">
        <v>312</v>
      </c>
      <c r="G223" s="217" t="s">
        <v>313</v>
      </c>
      <c r="H223" s="218">
        <v>0.68500000000000005</v>
      </c>
      <c r="I223" s="74"/>
      <c r="J223" s="219">
        <f>ROUND(I223*H223,2)</f>
        <v>0</v>
      </c>
      <c r="K223" s="216" t="s">
        <v>170</v>
      </c>
      <c r="L223" s="220"/>
      <c r="M223" s="221" t="s">
        <v>1</v>
      </c>
      <c r="N223" s="222" t="s">
        <v>43</v>
      </c>
      <c r="O223" s="181">
        <v>0</v>
      </c>
      <c r="P223" s="181">
        <f>O223*H223</f>
        <v>0</v>
      </c>
      <c r="Q223" s="181">
        <v>1E-3</v>
      </c>
      <c r="R223" s="181">
        <f>Q223*H223</f>
        <v>6.8500000000000006E-4</v>
      </c>
      <c r="S223" s="181">
        <v>0</v>
      </c>
      <c r="T223" s="182">
        <f>S223*H223</f>
        <v>0</v>
      </c>
      <c r="U223" s="95"/>
      <c r="V223" s="95"/>
      <c r="W223" s="95"/>
      <c r="X223" s="95"/>
      <c r="Y223" s="95"/>
      <c r="Z223" s="95"/>
      <c r="AA223" s="95"/>
      <c r="AB223" s="95"/>
      <c r="AC223" s="95"/>
      <c r="AD223" s="95"/>
      <c r="AE223" s="95"/>
      <c r="AR223" s="183" t="s">
        <v>212</v>
      </c>
      <c r="AT223" s="183" t="s">
        <v>278</v>
      </c>
      <c r="AU223" s="183" t="s">
        <v>87</v>
      </c>
      <c r="AY223" s="87" t="s">
        <v>164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87" t="s">
        <v>85</v>
      </c>
      <c r="BK223" s="184">
        <f>ROUND(I223*H223,2)</f>
        <v>0</v>
      </c>
      <c r="BL223" s="87" t="s">
        <v>171</v>
      </c>
      <c r="BM223" s="183" t="s">
        <v>889</v>
      </c>
    </row>
    <row r="224" spans="1:65" s="198" customFormat="1" x14ac:dyDescent="0.2">
      <c r="B224" s="199"/>
      <c r="D224" s="185" t="s">
        <v>175</v>
      </c>
      <c r="E224" s="200" t="s">
        <v>1</v>
      </c>
      <c r="F224" s="201" t="s">
        <v>890</v>
      </c>
      <c r="H224" s="202">
        <v>0.68500000000000005</v>
      </c>
      <c r="I224" s="229"/>
      <c r="L224" s="199"/>
      <c r="M224" s="203"/>
      <c r="N224" s="204"/>
      <c r="O224" s="204"/>
      <c r="P224" s="204"/>
      <c r="Q224" s="204"/>
      <c r="R224" s="204"/>
      <c r="S224" s="204"/>
      <c r="T224" s="205"/>
      <c r="AT224" s="200" t="s">
        <v>175</v>
      </c>
      <c r="AU224" s="200" t="s">
        <v>87</v>
      </c>
      <c r="AV224" s="198" t="s">
        <v>87</v>
      </c>
      <c r="AW224" s="198" t="s">
        <v>33</v>
      </c>
      <c r="AX224" s="198" t="s">
        <v>85</v>
      </c>
      <c r="AY224" s="200" t="s">
        <v>164</v>
      </c>
    </row>
    <row r="225" spans="1:65" s="160" customFormat="1" ht="22.9" customHeight="1" x14ac:dyDescent="0.2">
      <c r="B225" s="161"/>
      <c r="D225" s="162" t="s">
        <v>77</v>
      </c>
      <c r="E225" s="171" t="s">
        <v>87</v>
      </c>
      <c r="F225" s="171" t="s">
        <v>316</v>
      </c>
      <c r="I225" s="231"/>
      <c r="J225" s="172">
        <f>BK225</f>
        <v>0</v>
      </c>
      <c r="L225" s="161"/>
      <c r="M225" s="165"/>
      <c r="N225" s="166"/>
      <c r="O225" s="166"/>
      <c r="P225" s="167">
        <f>SUM(P226:P230)</f>
        <v>18.72296</v>
      </c>
      <c r="Q225" s="166"/>
      <c r="R225" s="167">
        <f>SUM(R226:R230)</f>
        <v>6.5962800000000002E-2</v>
      </c>
      <c r="S225" s="166"/>
      <c r="T225" s="168">
        <f>SUM(T226:T230)</f>
        <v>0</v>
      </c>
      <c r="AR225" s="162" t="s">
        <v>85</v>
      </c>
      <c r="AT225" s="169" t="s">
        <v>77</v>
      </c>
      <c r="AU225" s="169" t="s">
        <v>85</v>
      </c>
      <c r="AY225" s="162" t="s">
        <v>164</v>
      </c>
      <c r="BK225" s="170">
        <f>SUM(BK226:BK230)</f>
        <v>0</v>
      </c>
    </row>
    <row r="226" spans="1:65" s="97" customFormat="1" ht="33" customHeight="1" x14ac:dyDescent="0.2">
      <c r="A226" s="95"/>
      <c r="B226" s="94"/>
      <c r="C226" s="173" t="s">
        <v>327</v>
      </c>
      <c r="D226" s="173" t="s">
        <v>166</v>
      </c>
      <c r="E226" s="174" t="s">
        <v>318</v>
      </c>
      <c r="F226" s="175" t="s">
        <v>319</v>
      </c>
      <c r="G226" s="176" t="s">
        <v>215</v>
      </c>
      <c r="H226" s="177">
        <v>14.458</v>
      </c>
      <c r="I226" s="73"/>
      <c r="J226" s="178">
        <f>ROUND(I226*H226,2)</f>
        <v>0</v>
      </c>
      <c r="K226" s="175" t="s">
        <v>170</v>
      </c>
      <c r="L226" s="94"/>
      <c r="M226" s="179" t="s">
        <v>1</v>
      </c>
      <c r="N226" s="180" t="s">
        <v>43</v>
      </c>
      <c r="O226" s="181">
        <v>0.92</v>
      </c>
      <c r="P226" s="181">
        <f>O226*H226</f>
        <v>13.301360000000001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95"/>
      <c r="V226" s="95"/>
      <c r="W226" s="95"/>
      <c r="X226" s="95"/>
      <c r="Y226" s="95"/>
      <c r="Z226" s="95"/>
      <c r="AA226" s="95"/>
      <c r="AB226" s="95"/>
      <c r="AC226" s="95"/>
      <c r="AD226" s="95"/>
      <c r="AE226" s="95"/>
      <c r="AR226" s="183" t="s">
        <v>171</v>
      </c>
      <c r="AT226" s="183" t="s">
        <v>166</v>
      </c>
      <c r="AU226" s="183" t="s">
        <v>87</v>
      </c>
      <c r="AY226" s="87" t="s">
        <v>164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87" t="s">
        <v>85</v>
      </c>
      <c r="BK226" s="184">
        <f>ROUND(I226*H226,2)</f>
        <v>0</v>
      </c>
      <c r="BL226" s="87" t="s">
        <v>171</v>
      </c>
      <c r="BM226" s="183" t="s">
        <v>891</v>
      </c>
    </row>
    <row r="227" spans="1:65" s="191" customFormat="1" x14ac:dyDescent="0.2">
      <c r="B227" s="192"/>
      <c r="D227" s="185" t="s">
        <v>175</v>
      </c>
      <c r="E227" s="193" t="s">
        <v>1</v>
      </c>
      <c r="F227" s="194" t="s">
        <v>275</v>
      </c>
      <c r="H227" s="193" t="s">
        <v>1</v>
      </c>
      <c r="I227" s="228"/>
      <c r="L227" s="192"/>
      <c r="M227" s="195"/>
      <c r="N227" s="196"/>
      <c r="O227" s="196"/>
      <c r="P227" s="196"/>
      <c r="Q227" s="196"/>
      <c r="R227" s="196"/>
      <c r="S227" s="196"/>
      <c r="T227" s="197"/>
      <c r="AT227" s="193" t="s">
        <v>175</v>
      </c>
      <c r="AU227" s="193" t="s">
        <v>87</v>
      </c>
      <c r="AV227" s="191" t="s">
        <v>85</v>
      </c>
      <c r="AW227" s="191" t="s">
        <v>33</v>
      </c>
      <c r="AX227" s="191" t="s">
        <v>78</v>
      </c>
      <c r="AY227" s="193" t="s">
        <v>164</v>
      </c>
    </row>
    <row r="228" spans="1:65" s="198" customFormat="1" x14ac:dyDescent="0.2">
      <c r="B228" s="199"/>
      <c r="D228" s="185" t="s">
        <v>175</v>
      </c>
      <c r="E228" s="200" t="s">
        <v>1</v>
      </c>
      <c r="F228" s="201" t="s">
        <v>854</v>
      </c>
      <c r="H228" s="202">
        <v>14.458</v>
      </c>
      <c r="I228" s="229"/>
      <c r="L228" s="199"/>
      <c r="M228" s="203"/>
      <c r="N228" s="204"/>
      <c r="O228" s="204"/>
      <c r="P228" s="204"/>
      <c r="Q228" s="204"/>
      <c r="R228" s="204"/>
      <c r="S228" s="204"/>
      <c r="T228" s="205"/>
      <c r="AT228" s="200" t="s">
        <v>175</v>
      </c>
      <c r="AU228" s="200" t="s">
        <v>87</v>
      </c>
      <c r="AV228" s="198" t="s">
        <v>87</v>
      </c>
      <c r="AW228" s="198" t="s">
        <v>33</v>
      </c>
      <c r="AX228" s="198" t="s">
        <v>85</v>
      </c>
      <c r="AY228" s="200" t="s">
        <v>164</v>
      </c>
    </row>
    <row r="229" spans="1:65" s="97" customFormat="1" ht="21.75" customHeight="1" x14ac:dyDescent="0.2">
      <c r="A229" s="95"/>
      <c r="B229" s="94"/>
      <c r="C229" s="173" t="s">
        <v>335</v>
      </c>
      <c r="D229" s="173" t="s">
        <v>166</v>
      </c>
      <c r="E229" s="174" t="s">
        <v>322</v>
      </c>
      <c r="F229" s="175" t="s">
        <v>323</v>
      </c>
      <c r="G229" s="176" t="s">
        <v>187</v>
      </c>
      <c r="H229" s="177">
        <v>90.36</v>
      </c>
      <c r="I229" s="73"/>
      <c r="J229" s="178">
        <f>ROUND(I229*H229,2)</f>
        <v>0</v>
      </c>
      <c r="K229" s="175" t="s">
        <v>170</v>
      </c>
      <c r="L229" s="94"/>
      <c r="M229" s="179" t="s">
        <v>1</v>
      </c>
      <c r="N229" s="180" t="s">
        <v>43</v>
      </c>
      <c r="O229" s="181">
        <v>0.06</v>
      </c>
      <c r="P229" s="181">
        <f>O229*H229</f>
        <v>5.4215999999999998</v>
      </c>
      <c r="Q229" s="181">
        <v>7.2999999999999996E-4</v>
      </c>
      <c r="R229" s="181">
        <f>Q229*H229</f>
        <v>6.5962800000000002E-2</v>
      </c>
      <c r="S229" s="181">
        <v>0</v>
      </c>
      <c r="T229" s="182">
        <f>S229*H229</f>
        <v>0</v>
      </c>
      <c r="U229" s="95"/>
      <c r="V229" s="95"/>
      <c r="W229" s="95"/>
      <c r="X229" s="95"/>
      <c r="Y229" s="95"/>
      <c r="Z229" s="95"/>
      <c r="AA229" s="95"/>
      <c r="AB229" s="95"/>
      <c r="AC229" s="95"/>
      <c r="AD229" s="95"/>
      <c r="AE229" s="95"/>
      <c r="AR229" s="183" t="s">
        <v>171</v>
      </c>
      <c r="AT229" s="183" t="s">
        <v>166</v>
      </c>
      <c r="AU229" s="183" t="s">
        <v>87</v>
      </c>
      <c r="AY229" s="87" t="s">
        <v>164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87" t="s">
        <v>85</v>
      </c>
      <c r="BK229" s="184">
        <f>ROUND(I229*H229,2)</f>
        <v>0</v>
      </c>
      <c r="BL229" s="87" t="s">
        <v>171</v>
      </c>
      <c r="BM229" s="183" t="s">
        <v>892</v>
      </c>
    </row>
    <row r="230" spans="1:65" s="198" customFormat="1" x14ac:dyDescent="0.2">
      <c r="B230" s="199"/>
      <c r="D230" s="185" t="s">
        <v>175</v>
      </c>
      <c r="E230" s="200" t="s">
        <v>1</v>
      </c>
      <c r="F230" s="201" t="s">
        <v>893</v>
      </c>
      <c r="H230" s="202">
        <v>90.36</v>
      </c>
      <c r="I230" s="229"/>
      <c r="L230" s="199"/>
      <c r="M230" s="203"/>
      <c r="N230" s="204"/>
      <c r="O230" s="204"/>
      <c r="P230" s="204"/>
      <c r="Q230" s="204"/>
      <c r="R230" s="204"/>
      <c r="S230" s="204"/>
      <c r="T230" s="205"/>
      <c r="AT230" s="200" t="s">
        <v>175</v>
      </c>
      <c r="AU230" s="200" t="s">
        <v>87</v>
      </c>
      <c r="AV230" s="198" t="s">
        <v>87</v>
      </c>
      <c r="AW230" s="198" t="s">
        <v>33</v>
      </c>
      <c r="AX230" s="198" t="s">
        <v>85</v>
      </c>
      <c r="AY230" s="200" t="s">
        <v>164</v>
      </c>
    </row>
    <row r="231" spans="1:65" s="160" customFormat="1" ht="22.9" customHeight="1" x14ac:dyDescent="0.2">
      <c r="B231" s="161"/>
      <c r="D231" s="162" t="s">
        <v>77</v>
      </c>
      <c r="E231" s="171" t="s">
        <v>184</v>
      </c>
      <c r="F231" s="171" t="s">
        <v>326</v>
      </c>
      <c r="I231" s="231"/>
      <c r="J231" s="172">
        <f>BK231</f>
        <v>0</v>
      </c>
      <c r="L231" s="161"/>
      <c r="M231" s="165"/>
      <c r="N231" s="166"/>
      <c r="O231" s="166"/>
      <c r="P231" s="167">
        <f>SUM(P232:P238)</f>
        <v>61.078444999999995</v>
      </c>
      <c r="Q231" s="166"/>
      <c r="R231" s="167">
        <f>SUM(R232:R238)</f>
        <v>0</v>
      </c>
      <c r="S231" s="166"/>
      <c r="T231" s="168">
        <f>SUM(T232:T238)</f>
        <v>15.059000000000001</v>
      </c>
      <c r="AR231" s="162" t="s">
        <v>85</v>
      </c>
      <c r="AT231" s="169" t="s">
        <v>77</v>
      </c>
      <c r="AU231" s="169" t="s">
        <v>85</v>
      </c>
      <c r="AY231" s="162" t="s">
        <v>164</v>
      </c>
      <c r="BK231" s="170">
        <f>SUM(BK232:BK238)</f>
        <v>0</v>
      </c>
    </row>
    <row r="232" spans="1:65" s="97" customFormat="1" ht="33" customHeight="1" x14ac:dyDescent="0.2">
      <c r="A232" s="95"/>
      <c r="B232" s="94"/>
      <c r="C232" s="173" t="s">
        <v>340</v>
      </c>
      <c r="D232" s="173" t="s">
        <v>166</v>
      </c>
      <c r="E232" s="174" t="s">
        <v>328</v>
      </c>
      <c r="F232" s="175" t="s">
        <v>329</v>
      </c>
      <c r="G232" s="176" t="s">
        <v>215</v>
      </c>
      <c r="H232" s="177">
        <v>6.8449999999999998</v>
      </c>
      <c r="I232" s="73"/>
      <c r="J232" s="178">
        <f>ROUND(I232*H232,2)</f>
        <v>0</v>
      </c>
      <c r="K232" s="175" t="s">
        <v>170</v>
      </c>
      <c r="L232" s="94"/>
      <c r="M232" s="179" t="s">
        <v>1</v>
      </c>
      <c r="N232" s="180" t="s">
        <v>43</v>
      </c>
      <c r="O232" s="181">
        <v>7.8010000000000002</v>
      </c>
      <c r="P232" s="181">
        <f>O232*H232</f>
        <v>53.397844999999997</v>
      </c>
      <c r="Q232" s="181">
        <v>0</v>
      </c>
      <c r="R232" s="181">
        <f>Q232*H232</f>
        <v>0</v>
      </c>
      <c r="S232" s="181">
        <v>2.2000000000000002</v>
      </c>
      <c r="T232" s="182">
        <f>S232*H232</f>
        <v>15.059000000000001</v>
      </c>
      <c r="U232" s="95"/>
      <c r="V232" s="95"/>
      <c r="W232" s="95"/>
      <c r="X232" s="95"/>
      <c r="Y232" s="95"/>
      <c r="Z232" s="95"/>
      <c r="AA232" s="95"/>
      <c r="AB232" s="95"/>
      <c r="AC232" s="95"/>
      <c r="AD232" s="95"/>
      <c r="AE232" s="95"/>
      <c r="AR232" s="183" t="s">
        <v>171</v>
      </c>
      <c r="AT232" s="183" t="s">
        <v>166</v>
      </c>
      <c r="AU232" s="183" t="s">
        <v>87</v>
      </c>
      <c r="AY232" s="87" t="s">
        <v>164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87" t="s">
        <v>85</v>
      </c>
      <c r="BK232" s="184">
        <f>ROUND(I232*H232,2)</f>
        <v>0</v>
      </c>
      <c r="BL232" s="87" t="s">
        <v>171</v>
      </c>
      <c r="BM232" s="183" t="s">
        <v>894</v>
      </c>
    </row>
    <row r="233" spans="1:65" s="97" customFormat="1" ht="19.5" x14ac:dyDescent="0.2">
      <c r="A233" s="95"/>
      <c r="B233" s="94"/>
      <c r="C233" s="95"/>
      <c r="D233" s="185" t="s">
        <v>173</v>
      </c>
      <c r="E233" s="95"/>
      <c r="F233" s="186" t="s">
        <v>331</v>
      </c>
      <c r="G233" s="95"/>
      <c r="H233" s="95"/>
      <c r="I233" s="227"/>
      <c r="J233" s="95"/>
      <c r="K233" s="95"/>
      <c r="L233" s="94"/>
      <c r="M233" s="187"/>
      <c r="N233" s="188"/>
      <c r="O233" s="189"/>
      <c r="P233" s="189"/>
      <c r="Q233" s="189"/>
      <c r="R233" s="189"/>
      <c r="S233" s="189"/>
      <c r="T233" s="190"/>
      <c r="U233" s="95"/>
      <c r="V233" s="95"/>
      <c r="W233" s="95"/>
      <c r="X233" s="95"/>
      <c r="Y233" s="95"/>
      <c r="Z233" s="95"/>
      <c r="AA233" s="95"/>
      <c r="AB233" s="95"/>
      <c r="AC233" s="95"/>
      <c r="AD233" s="95"/>
      <c r="AE233" s="95"/>
      <c r="AT233" s="87" t="s">
        <v>173</v>
      </c>
      <c r="AU233" s="87" t="s">
        <v>87</v>
      </c>
    </row>
    <row r="234" spans="1:65" s="191" customFormat="1" x14ac:dyDescent="0.2">
      <c r="B234" s="192"/>
      <c r="D234" s="185" t="s">
        <v>175</v>
      </c>
      <c r="E234" s="193" t="s">
        <v>1</v>
      </c>
      <c r="F234" s="194" t="s">
        <v>332</v>
      </c>
      <c r="H234" s="193" t="s">
        <v>1</v>
      </c>
      <c r="I234" s="228"/>
      <c r="L234" s="192"/>
      <c r="M234" s="195"/>
      <c r="N234" s="196"/>
      <c r="O234" s="196"/>
      <c r="P234" s="196"/>
      <c r="Q234" s="196"/>
      <c r="R234" s="196"/>
      <c r="S234" s="196"/>
      <c r="T234" s="197"/>
      <c r="AT234" s="193" t="s">
        <v>175</v>
      </c>
      <c r="AU234" s="193" t="s">
        <v>87</v>
      </c>
      <c r="AV234" s="191" t="s">
        <v>85</v>
      </c>
      <c r="AW234" s="191" t="s">
        <v>33</v>
      </c>
      <c r="AX234" s="191" t="s">
        <v>78</v>
      </c>
      <c r="AY234" s="193" t="s">
        <v>164</v>
      </c>
    </row>
    <row r="235" spans="1:65" s="198" customFormat="1" x14ac:dyDescent="0.2">
      <c r="B235" s="199"/>
      <c r="D235" s="185" t="s">
        <v>175</v>
      </c>
      <c r="E235" s="200" t="s">
        <v>1</v>
      </c>
      <c r="F235" s="201" t="s">
        <v>895</v>
      </c>
      <c r="H235" s="202">
        <v>2.81</v>
      </c>
      <c r="I235" s="229"/>
      <c r="L235" s="199"/>
      <c r="M235" s="203"/>
      <c r="N235" s="204"/>
      <c r="O235" s="204"/>
      <c r="P235" s="204"/>
      <c r="Q235" s="204"/>
      <c r="R235" s="204"/>
      <c r="S235" s="204"/>
      <c r="T235" s="205"/>
      <c r="AT235" s="200" t="s">
        <v>175</v>
      </c>
      <c r="AU235" s="200" t="s">
        <v>87</v>
      </c>
      <c r="AV235" s="198" t="s">
        <v>87</v>
      </c>
      <c r="AW235" s="198" t="s">
        <v>33</v>
      </c>
      <c r="AX235" s="198" t="s">
        <v>78</v>
      </c>
      <c r="AY235" s="200" t="s">
        <v>164</v>
      </c>
    </row>
    <row r="236" spans="1:65" s="198" customFormat="1" x14ac:dyDescent="0.2">
      <c r="B236" s="199"/>
      <c r="D236" s="185" t="s">
        <v>175</v>
      </c>
      <c r="E236" s="200" t="s">
        <v>1</v>
      </c>
      <c r="F236" s="201" t="s">
        <v>896</v>
      </c>
      <c r="H236" s="202">
        <v>4.0350000000000001</v>
      </c>
      <c r="I236" s="229"/>
      <c r="L236" s="199"/>
      <c r="M236" s="203"/>
      <c r="N236" s="204"/>
      <c r="O236" s="204"/>
      <c r="P236" s="204"/>
      <c r="Q236" s="204"/>
      <c r="R236" s="204"/>
      <c r="S236" s="204"/>
      <c r="T236" s="205"/>
      <c r="AT236" s="200" t="s">
        <v>175</v>
      </c>
      <c r="AU236" s="200" t="s">
        <v>87</v>
      </c>
      <c r="AV236" s="198" t="s">
        <v>87</v>
      </c>
      <c r="AW236" s="198" t="s">
        <v>33</v>
      </c>
      <c r="AX236" s="198" t="s">
        <v>78</v>
      </c>
      <c r="AY236" s="200" t="s">
        <v>164</v>
      </c>
    </row>
    <row r="237" spans="1:65" s="206" customFormat="1" x14ac:dyDescent="0.2">
      <c r="B237" s="207"/>
      <c r="D237" s="185" t="s">
        <v>175</v>
      </c>
      <c r="E237" s="208" t="s">
        <v>1</v>
      </c>
      <c r="F237" s="209" t="s">
        <v>233</v>
      </c>
      <c r="H237" s="210">
        <v>6.8449999999999998</v>
      </c>
      <c r="I237" s="230"/>
      <c r="L237" s="207"/>
      <c r="M237" s="211"/>
      <c r="N237" s="212"/>
      <c r="O237" s="212"/>
      <c r="P237" s="212"/>
      <c r="Q237" s="212"/>
      <c r="R237" s="212"/>
      <c r="S237" s="212"/>
      <c r="T237" s="213"/>
      <c r="AT237" s="208" t="s">
        <v>175</v>
      </c>
      <c r="AU237" s="208" t="s">
        <v>87</v>
      </c>
      <c r="AV237" s="206" t="s">
        <v>171</v>
      </c>
      <c r="AW237" s="206" t="s">
        <v>33</v>
      </c>
      <c r="AX237" s="206" t="s">
        <v>85</v>
      </c>
      <c r="AY237" s="208" t="s">
        <v>164</v>
      </c>
    </row>
    <row r="238" spans="1:65" s="97" customFormat="1" ht="21.75" customHeight="1" x14ac:dyDescent="0.2">
      <c r="A238" s="95"/>
      <c r="B238" s="94"/>
      <c r="C238" s="173" t="s">
        <v>346</v>
      </c>
      <c r="D238" s="173" t="s">
        <v>166</v>
      </c>
      <c r="E238" s="174" t="s">
        <v>336</v>
      </c>
      <c r="F238" s="175" t="s">
        <v>337</v>
      </c>
      <c r="G238" s="176" t="s">
        <v>187</v>
      </c>
      <c r="H238" s="177">
        <v>90.36</v>
      </c>
      <c r="I238" s="73"/>
      <c r="J238" s="178">
        <f>ROUND(I238*H238,2)</f>
        <v>0</v>
      </c>
      <c r="K238" s="175" t="s">
        <v>170</v>
      </c>
      <c r="L238" s="94"/>
      <c r="M238" s="179" t="s">
        <v>1</v>
      </c>
      <c r="N238" s="180" t="s">
        <v>43</v>
      </c>
      <c r="O238" s="181">
        <v>8.5000000000000006E-2</v>
      </c>
      <c r="P238" s="181">
        <f>O238*H238</f>
        <v>7.6806000000000001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95"/>
      <c r="V238" s="95"/>
      <c r="W238" s="95"/>
      <c r="X238" s="95"/>
      <c r="Y238" s="95"/>
      <c r="Z238" s="95"/>
      <c r="AA238" s="95"/>
      <c r="AB238" s="95"/>
      <c r="AC238" s="95"/>
      <c r="AD238" s="95"/>
      <c r="AE238" s="95"/>
      <c r="AR238" s="183" t="s">
        <v>171</v>
      </c>
      <c r="AT238" s="183" t="s">
        <v>166</v>
      </c>
      <c r="AU238" s="183" t="s">
        <v>87</v>
      </c>
      <c r="AY238" s="87" t="s">
        <v>164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87" t="s">
        <v>85</v>
      </c>
      <c r="BK238" s="184">
        <f>ROUND(I238*H238,2)</f>
        <v>0</v>
      </c>
      <c r="BL238" s="87" t="s">
        <v>171</v>
      </c>
      <c r="BM238" s="183" t="s">
        <v>897</v>
      </c>
    </row>
    <row r="239" spans="1:65" s="160" customFormat="1" ht="22.9" customHeight="1" x14ac:dyDescent="0.2">
      <c r="B239" s="161"/>
      <c r="D239" s="162" t="s">
        <v>77</v>
      </c>
      <c r="E239" s="171" t="s">
        <v>171</v>
      </c>
      <c r="F239" s="171" t="s">
        <v>339</v>
      </c>
      <c r="I239" s="231"/>
      <c r="J239" s="172">
        <f>BK239</f>
        <v>0</v>
      </c>
      <c r="L239" s="161"/>
      <c r="M239" s="165"/>
      <c r="N239" s="166"/>
      <c r="O239" s="166"/>
      <c r="P239" s="167">
        <f>SUM(P240:P260)</f>
        <v>24.496827</v>
      </c>
      <c r="Q239" s="166"/>
      <c r="R239" s="167">
        <f>SUM(R240:R260)</f>
        <v>0.29400000000000004</v>
      </c>
      <c r="S239" s="166"/>
      <c r="T239" s="168">
        <f>SUM(T240:T260)</f>
        <v>0</v>
      </c>
      <c r="AR239" s="162" t="s">
        <v>85</v>
      </c>
      <c r="AT239" s="169" t="s">
        <v>77</v>
      </c>
      <c r="AU239" s="169" t="s">
        <v>85</v>
      </c>
      <c r="AY239" s="162" t="s">
        <v>164</v>
      </c>
      <c r="BK239" s="170">
        <f>SUM(BK240:BK260)</f>
        <v>0</v>
      </c>
    </row>
    <row r="240" spans="1:65" s="97" customFormat="1" ht="21.75" customHeight="1" x14ac:dyDescent="0.2">
      <c r="A240" s="95"/>
      <c r="B240" s="94"/>
      <c r="C240" s="173" t="s">
        <v>353</v>
      </c>
      <c r="D240" s="173" t="s">
        <v>166</v>
      </c>
      <c r="E240" s="174" t="s">
        <v>341</v>
      </c>
      <c r="F240" s="175" t="s">
        <v>342</v>
      </c>
      <c r="G240" s="176" t="s">
        <v>215</v>
      </c>
      <c r="H240" s="177">
        <v>0.3</v>
      </c>
      <c r="I240" s="73"/>
      <c r="J240" s="178">
        <f>ROUND(I240*H240,2)</f>
        <v>0</v>
      </c>
      <c r="K240" s="175" t="s">
        <v>170</v>
      </c>
      <c r="L240" s="94"/>
      <c r="M240" s="179" t="s">
        <v>1</v>
      </c>
      <c r="N240" s="180" t="s">
        <v>43</v>
      </c>
      <c r="O240" s="181">
        <v>1.6950000000000001</v>
      </c>
      <c r="P240" s="181">
        <f>O240*H240</f>
        <v>0.50849999999999995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95"/>
      <c r="V240" s="95"/>
      <c r="W240" s="95"/>
      <c r="X240" s="95"/>
      <c r="Y240" s="95"/>
      <c r="Z240" s="95"/>
      <c r="AA240" s="95"/>
      <c r="AB240" s="95"/>
      <c r="AC240" s="95"/>
      <c r="AD240" s="95"/>
      <c r="AE240" s="95"/>
      <c r="AR240" s="183" t="s">
        <v>171</v>
      </c>
      <c r="AT240" s="183" t="s">
        <v>166</v>
      </c>
      <c r="AU240" s="183" t="s">
        <v>87</v>
      </c>
      <c r="AY240" s="87" t="s">
        <v>164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87" t="s">
        <v>85</v>
      </c>
      <c r="BK240" s="184">
        <f>ROUND(I240*H240,2)</f>
        <v>0</v>
      </c>
      <c r="BL240" s="87" t="s">
        <v>171</v>
      </c>
      <c r="BM240" s="183" t="s">
        <v>898</v>
      </c>
    </row>
    <row r="241" spans="1:65" s="191" customFormat="1" x14ac:dyDescent="0.2">
      <c r="B241" s="192"/>
      <c r="D241" s="185" t="s">
        <v>175</v>
      </c>
      <c r="E241" s="193" t="s">
        <v>1</v>
      </c>
      <c r="F241" s="194" t="s">
        <v>275</v>
      </c>
      <c r="H241" s="193" t="s">
        <v>1</v>
      </c>
      <c r="I241" s="228"/>
      <c r="L241" s="192"/>
      <c r="M241" s="195"/>
      <c r="N241" s="196"/>
      <c r="O241" s="196"/>
      <c r="P241" s="196"/>
      <c r="Q241" s="196"/>
      <c r="R241" s="196"/>
      <c r="S241" s="196"/>
      <c r="T241" s="197"/>
      <c r="AT241" s="193" t="s">
        <v>175</v>
      </c>
      <c r="AU241" s="193" t="s">
        <v>87</v>
      </c>
      <c r="AV241" s="191" t="s">
        <v>85</v>
      </c>
      <c r="AW241" s="191" t="s">
        <v>33</v>
      </c>
      <c r="AX241" s="191" t="s">
        <v>78</v>
      </c>
      <c r="AY241" s="193" t="s">
        <v>164</v>
      </c>
    </row>
    <row r="242" spans="1:65" s="191" customFormat="1" x14ac:dyDescent="0.2">
      <c r="B242" s="192"/>
      <c r="D242" s="185" t="s">
        <v>175</v>
      </c>
      <c r="E242" s="193" t="s">
        <v>1</v>
      </c>
      <c r="F242" s="194" t="s">
        <v>344</v>
      </c>
      <c r="H242" s="193" t="s">
        <v>1</v>
      </c>
      <c r="I242" s="228"/>
      <c r="L242" s="192"/>
      <c r="M242" s="195"/>
      <c r="N242" s="196"/>
      <c r="O242" s="196"/>
      <c r="P242" s="196"/>
      <c r="Q242" s="196"/>
      <c r="R242" s="196"/>
      <c r="S242" s="196"/>
      <c r="T242" s="197"/>
      <c r="AT242" s="193" t="s">
        <v>175</v>
      </c>
      <c r="AU242" s="193" t="s">
        <v>87</v>
      </c>
      <c r="AV242" s="191" t="s">
        <v>85</v>
      </c>
      <c r="AW242" s="191" t="s">
        <v>33</v>
      </c>
      <c r="AX242" s="191" t="s">
        <v>78</v>
      </c>
      <c r="AY242" s="193" t="s">
        <v>164</v>
      </c>
    </row>
    <row r="243" spans="1:65" s="198" customFormat="1" x14ac:dyDescent="0.2">
      <c r="B243" s="199"/>
      <c r="D243" s="185" t="s">
        <v>175</v>
      </c>
      <c r="E243" s="200" t="s">
        <v>1</v>
      </c>
      <c r="F243" s="201" t="s">
        <v>345</v>
      </c>
      <c r="H243" s="202">
        <v>0.3</v>
      </c>
      <c r="I243" s="229"/>
      <c r="L243" s="199"/>
      <c r="M243" s="203"/>
      <c r="N243" s="204"/>
      <c r="O243" s="204"/>
      <c r="P243" s="204"/>
      <c r="Q243" s="204"/>
      <c r="R243" s="204"/>
      <c r="S243" s="204"/>
      <c r="T243" s="205"/>
      <c r="AT243" s="200" t="s">
        <v>175</v>
      </c>
      <c r="AU243" s="200" t="s">
        <v>87</v>
      </c>
      <c r="AV243" s="198" t="s">
        <v>87</v>
      </c>
      <c r="AW243" s="198" t="s">
        <v>33</v>
      </c>
      <c r="AX243" s="198" t="s">
        <v>85</v>
      </c>
      <c r="AY243" s="200" t="s">
        <v>164</v>
      </c>
    </row>
    <row r="244" spans="1:65" s="97" customFormat="1" ht="21.75" customHeight="1" x14ac:dyDescent="0.2">
      <c r="A244" s="95"/>
      <c r="B244" s="94"/>
      <c r="C244" s="173" t="s">
        <v>357</v>
      </c>
      <c r="D244" s="173" t="s">
        <v>166</v>
      </c>
      <c r="E244" s="174" t="s">
        <v>347</v>
      </c>
      <c r="F244" s="175" t="s">
        <v>348</v>
      </c>
      <c r="G244" s="176" t="s">
        <v>349</v>
      </c>
      <c r="H244" s="177">
        <v>5</v>
      </c>
      <c r="I244" s="73"/>
      <c r="J244" s="178">
        <f>ROUND(I244*H244,2)</f>
        <v>0</v>
      </c>
      <c r="K244" s="175" t="s">
        <v>170</v>
      </c>
      <c r="L244" s="94"/>
      <c r="M244" s="179" t="s">
        <v>1</v>
      </c>
      <c r="N244" s="180" t="s">
        <v>43</v>
      </c>
      <c r="O244" s="181">
        <v>0.28000000000000003</v>
      </c>
      <c r="P244" s="181">
        <f>O244*H244</f>
        <v>1.4000000000000001</v>
      </c>
      <c r="Q244" s="181">
        <v>6.6E-3</v>
      </c>
      <c r="R244" s="181">
        <f>Q244*H244</f>
        <v>3.3000000000000002E-2</v>
      </c>
      <c r="S244" s="181">
        <v>0</v>
      </c>
      <c r="T244" s="182">
        <f>S244*H244</f>
        <v>0</v>
      </c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R244" s="183" t="s">
        <v>171</v>
      </c>
      <c r="AT244" s="183" t="s">
        <v>166</v>
      </c>
      <c r="AU244" s="183" t="s">
        <v>87</v>
      </c>
      <c r="AY244" s="87" t="s">
        <v>164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87" t="s">
        <v>85</v>
      </c>
      <c r="BK244" s="184">
        <f>ROUND(I244*H244,2)</f>
        <v>0</v>
      </c>
      <c r="BL244" s="87" t="s">
        <v>171</v>
      </c>
      <c r="BM244" s="183" t="s">
        <v>899</v>
      </c>
    </row>
    <row r="245" spans="1:65" s="191" customFormat="1" x14ac:dyDescent="0.2">
      <c r="B245" s="192"/>
      <c r="D245" s="185" t="s">
        <v>175</v>
      </c>
      <c r="E245" s="193" t="s">
        <v>1</v>
      </c>
      <c r="F245" s="194" t="s">
        <v>351</v>
      </c>
      <c r="H245" s="193" t="s">
        <v>1</v>
      </c>
      <c r="I245" s="228"/>
      <c r="L245" s="192"/>
      <c r="M245" s="195"/>
      <c r="N245" s="196"/>
      <c r="O245" s="196"/>
      <c r="P245" s="196"/>
      <c r="Q245" s="196"/>
      <c r="R245" s="196"/>
      <c r="S245" s="196"/>
      <c r="T245" s="197"/>
      <c r="AT245" s="193" t="s">
        <v>175</v>
      </c>
      <c r="AU245" s="193" t="s">
        <v>87</v>
      </c>
      <c r="AV245" s="191" t="s">
        <v>85</v>
      </c>
      <c r="AW245" s="191" t="s">
        <v>33</v>
      </c>
      <c r="AX245" s="191" t="s">
        <v>78</v>
      </c>
      <c r="AY245" s="193" t="s">
        <v>164</v>
      </c>
    </row>
    <row r="246" spans="1:65" s="198" customFormat="1" x14ac:dyDescent="0.2">
      <c r="B246" s="199"/>
      <c r="D246" s="185" t="s">
        <v>175</v>
      </c>
      <c r="E246" s="200" t="s">
        <v>1</v>
      </c>
      <c r="F246" s="201" t="s">
        <v>900</v>
      </c>
      <c r="H246" s="202">
        <v>5</v>
      </c>
      <c r="I246" s="229"/>
      <c r="L246" s="199"/>
      <c r="M246" s="203"/>
      <c r="N246" s="204"/>
      <c r="O246" s="204"/>
      <c r="P246" s="204"/>
      <c r="Q246" s="204"/>
      <c r="R246" s="204"/>
      <c r="S246" s="204"/>
      <c r="T246" s="205"/>
      <c r="AT246" s="200" t="s">
        <v>175</v>
      </c>
      <c r="AU246" s="200" t="s">
        <v>87</v>
      </c>
      <c r="AV246" s="198" t="s">
        <v>87</v>
      </c>
      <c r="AW246" s="198" t="s">
        <v>33</v>
      </c>
      <c r="AX246" s="198" t="s">
        <v>85</v>
      </c>
      <c r="AY246" s="200" t="s">
        <v>164</v>
      </c>
    </row>
    <row r="247" spans="1:65" s="97" customFormat="1" ht="16.5" customHeight="1" x14ac:dyDescent="0.2">
      <c r="A247" s="95"/>
      <c r="B247" s="94"/>
      <c r="C247" s="214" t="s">
        <v>361</v>
      </c>
      <c r="D247" s="214" t="s">
        <v>278</v>
      </c>
      <c r="E247" s="215" t="s">
        <v>354</v>
      </c>
      <c r="F247" s="216" t="s">
        <v>355</v>
      </c>
      <c r="G247" s="217" t="s">
        <v>349</v>
      </c>
      <c r="H247" s="218">
        <v>1</v>
      </c>
      <c r="I247" s="74"/>
      <c r="J247" s="219">
        <f>ROUND(I247*H247,2)</f>
        <v>0</v>
      </c>
      <c r="K247" s="216" t="s">
        <v>170</v>
      </c>
      <c r="L247" s="220"/>
      <c r="M247" s="221" t="s">
        <v>1</v>
      </c>
      <c r="N247" s="222" t="s">
        <v>43</v>
      </c>
      <c r="O247" s="181">
        <v>0</v>
      </c>
      <c r="P247" s="181">
        <f>O247*H247</f>
        <v>0</v>
      </c>
      <c r="Q247" s="181">
        <v>0.04</v>
      </c>
      <c r="R247" s="181">
        <f>Q247*H247</f>
        <v>0.04</v>
      </c>
      <c r="S247" s="181">
        <v>0</v>
      </c>
      <c r="T247" s="182">
        <f>S247*H247</f>
        <v>0</v>
      </c>
      <c r="U247" s="95"/>
      <c r="V247" s="95"/>
      <c r="W247" s="95"/>
      <c r="X247" s="95"/>
      <c r="Y247" s="95"/>
      <c r="Z247" s="95"/>
      <c r="AA247" s="95"/>
      <c r="AB247" s="95"/>
      <c r="AC247" s="95"/>
      <c r="AD247" s="95"/>
      <c r="AE247" s="95"/>
      <c r="AR247" s="183" t="s">
        <v>212</v>
      </c>
      <c r="AT247" s="183" t="s">
        <v>278</v>
      </c>
      <c r="AU247" s="183" t="s">
        <v>87</v>
      </c>
      <c r="AY247" s="87" t="s">
        <v>164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87" t="s">
        <v>85</v>
      </c>
      <c r="BK247" s="184">
        <f>ROUND(I247*H247,2)</f>
        <v>0</v>
      </c>
      <c r="BL247" s="87" t="s">
        <v>171</v>
      </c>
      <c r="BM247" s="183" t="s">
        <v>901</v>
      </c>
    </row>
    <row r="248" spans="1:65" s="97" customFormat="1" ht="16.5" customHeight="1" x14ac:dyDescent="0.2">
      <c r="A248" s="95"/>
      <c r="B248" s="94"/>
      <c r="C248" s="214" t="s">
        <v>365</v>
      </c>
      <c r="D248" s="214" t="s">
        <v>278</v>
      </c>
      <c r="E248" s="215" t="s">
        <v>358</v>
      </c>
      <c r="F248" s="216" t="s">
        <v>359</v>
      </c>
      <c r="G248" s="217" t="s">
        <v>349</v>
      </c>
      <c r="H248" s="218">
        <v>3</v>
      </c>
      <c r="I248" s="74"/>
      <c r="J248" s="219">
        <f>ROUND(I248*H248,2)</f>
        <v>0</v>
      </c>
      <c r="K248" s="216" t="s">
        <v>170</v>
      </c>
      <c r="L248" s="220"/>
      <c r="M248" s="221" t="s">
        <v>1</v>
      </c>
      <c r="N248" s="222" t="s">
        <v>43</v>
      </c>
      <c r="O248" s="181">
        <v>0</v>
      </c>
      <c r="P248" s="181">
        <f>O248*H248</f>
        <v>0</v>
      </c>
      <c r="Q248" s="181">
        <v>5.0999999999999997E-2</v>
      </c>
      <c r="R248" s="181">
        <f>Q248*H248</f>
        <v>0.153</v>
      </c>
      <c r="S248" s="181">
        <v>0</v>
      </c>
      <c r="T248" s="182">
        <f>S248*H248</f>
        <v>0</v>
      </c>
      <c r="U248" s="95"/>
      <c r="V248" s="95"/>
      <c r="W248" s="95"/>
      <c r="X248" s="95"/>
      <c r="Y248" s="95"/>
      <c r="Z248" s="95"/>
      <c r="AA248" s="95"/>
      <c r="AB248" s="95"/>
      <c r="AC248" s="95"/>
      <c r="AD248" s="95"/>
      <c r="AE248" s="95"/>
      <c r="AR248" s="183" t="s">
        <v>212</v>
      </c>
      <c r="AT248" s="183" t="s">
        <v>278</v>
      </c>
      <c r="AU248" s="183" t="s">
        <v>87</v>
      </c>
      <c r="AY248" s="87" t="s">
        <v>164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87" t="s">
        <v>85</v>
      </c>
      <c r="BK248" s="184">
        <f>ROUND(I248*H248,2)</f>
        <v>0</v>
      </c>
      <c r="BL248" s="87" t="s">
        <v>171</v>
      </c>
      <c r="BM248" s="183" t="s">
        <v>902</v>
      </c>
    </row>
    <row r="249" spans="1:65" s="97" customFormat="1" ht="16.5" customHeight="1" x14ac:dyDescent="0.2">
      <c r="A249" s="95"/>
      <c r="B249" s="94"/>
      <c r="C249" s="214" t="s">
        <v>373</v>
      </c>
      <c r="D249" s="214" t="s">
        <v>278</v>
      </c>
      <c r="E249" s="215" t="s">
        <v>362</v>
      </c>
      <c r="F249" s="216" t="s">
        <v>363</v>
      </c>
      <c r="G249" s="217" t="s">
        <v>349</v>
      </c>
      <c r="H249" s="218">
        <v>1</v>
      </c>
      <c r="I249" s="74"/>
      <c r="J249" s="219">
        <f>ROUND(I249*H249,2)</f>
        <v>0</v>
      </c>
      <c r="K249" s="216" t="s">
        <v>170</v>
      </c>
      <c r="L249" s="220"/>
      <c r="M249" s="221" t="s">
        <v>1</v>
      </c>
      <c r="N249" s="222" t="s">
        <v>43</v>
      </c>
      <c r="O249" s="181">
        <v>0</v>
      </c>
      <c r="P249" s="181">
        <f>O249*H249</f>
        <v>0</v>
      </c>
      <c r="Q249" s="181">
        <v>6.8000000000000005E-2</v>
      </c>
      <c r="R249" s="181">
        <f>Q249*H249</f>
        <v>6.8000000000000005E-2</v>
      </c>
      <c r="S249" s="181">
        <v>0</v>
      </c>
      <c r="T249" s="182">
        <f>S249*H249</f>
        <v>0</v>
      </c>
      <c r="U249" s="95"/>
      <c r="V249" s="95"/>
      <c r="W249" s="95"/>
      <c r="X249" s="95"/>
      <c r="Y249" s="95"/>
      <c r="Z249" s="95"/>
      <c r="AA249" s="95"/>
      <c r="AB249" s="95"/>
      <c r="AC249" s="95"/>
      <c r="AD249" s="95"/>
      <c r="AE249" s="95"/>
      <c r="AR249" s="183" t="s">
        <v>212</v>
      </c>
      <c r="AT249" s="183" t="s">
        <v>278</v>
      </c>
      <c r="AU249" s="183" t="s">
        <v>87</v>
      </c>
      <c r="AY249" s="87" t="s">
        <v>164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87" t="s">
        <v>85</v>
      </c>
      <c r="BK249" s="184">
        <f>ROUND(I249*H249,2)</f>
        <v>0</v>
      </c>
      <c r="BL249" s="87" t="s">
        <v>171</v>
      </c>
      <c r="BM249" s="183" t="s">
        <v>903</v>
      </c>
    </row>
    <row r="250" spans="1:65" s="97" customFormat="1" ht="33" customHeight="1" x14ac:dyDescent="0.2">
      <c r="A250" s="95"/>
      <c r="B250" s="94"/>
      <c r="C250" s="173" t="s">
        <v>379</v>
      </c>
      <c r="D250" s="173" t="s">
        <v>166</v>
      </c>
      <c r="E250" s="174" t="s">
        <v>366</v>
      </c>
      <c r="F250" s="175" t="s">
        <v>367</v>
      </c>
      <c r="G250" s="176" t="s">
        <v>215</v>
      </c>
      <c r="H250" s="177">
        <v>10.151999999999999</v>
      </c>
      <c r="I250" s="73"/>
      <c r="J250" s="178">
        <f>ROUND(I250*H250,2)</f>
        <v>0</v>
      </c>
      <c r="K250" s="175" t="s">
        <v>170</v>
      </c>
      <c r="L250" s="94"/>
      <c r="M250" s="179" t="s">
        <v>1</v>
      </c>
      <c r="N250" s="180" t="s">
        <v>43</v>
      </c>
      <c r="O250" s="181">
        <v>1.4650000000000001</v>
      </c>
      <c r="P250" s="181">
        <f>O250*H250</f>
        <v>14.872679999999999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95"/>
      <c r="V250" s="95"/>
      <c r="W250" s="95"/>
      <c r="X250" s="95"/>
      <c r="Y250" s="95"/>
      <c r="Z250" s="95"/>
      <c r="AA250" s="95"/>
      <c r="AB250" s="95"/>
      <c r="AC250" s="95"/>
      <c r="AD250" s="95"/>
      <c r="AE250" s="95"/>
      <c r="AR250" s="183" t="s">
        <v>171</v>
      </c>
      <c r="AT250" s="183" t="s">
        <v>166</v>
      </c>
      <c r="AU250" s="183" t="s">
        <v>87</v>
      </c>
      <c r="AY250" s="87" t="s">
        <v>164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87" t="s">
        <v>85</v>
      </c>
      <c r="BK250" s="184">
        <f>ROUND(I250*H250,2)</f>
        <v>0</v>
      </c>
      <c r="BL250" s="87" t="s">
        <v>171</v>
      </c>
      <c r="BM250" s="183" t="s">
        <v>904</v>
      </c>
    </row>
    <row r="251" spans="1:65" s="191" customFormat="1" x14ac:dyDescent="0.2">
      <c r="B251" s="192"/>
      <c r="D251" s="185" t="s">
        <v>175</v>
      </c>
      <c r="E251" s="193" t="s">
        <v>1</v>
      </c>
      <c r="F251" s="194" t="s">
        <v>905</v>
      </c>
      <c r="H251" s="193" t="s">
        <v>1</v>
      </c>
      <c r="I251" s="228"/>
      <c r="L251" s="192"/>
      <c r="M251" s="195"/>
      <c r="N251" s="196"/>
      <c r="O251" s="196"/>
      <c r="P251" s="196"/>
      <c r="Q251" s="196"/>
      <c r="R251" s="196"/>
      <c r="S251" s="196"/>
      <c r="T251" s="197"/>
      <c r="AT251" s="193" t="s">
        <v>175</v>
      </c>
      <c r="AU251" s="193" t="s">
        <v>87</v>
      </c>
      <c r="AV251" s="191" t="s">
        <v>85</v>
      </c>
      <c r="AW251" s="191" t="s">
        <v>33</v>
      </c>
      <c r="AX251" s="191" t="s">
        <v>78</v>
      </c>
      <c r="AY251" s="193" t="s">
        <v>164</v>
      </c>
    </row>
    <row r="252" spans="1:65" s="191" customFormat="1" x14ac:dyDescent="0.2">
      <c r="B252" s="192"/>
      <c r="D252" s="185" t="s">
        <v>175</v>
      </c>
      <c r="E252" s="193" t="s">
        <v>1</v>
      </c>
      <c r="F252" s="194" t="s">
        <v>228</v>
      </c>
      <c r="H252" s="193" t="s">
        <v>1</v>
      </c>
      <c r="I252" s="228"/>
      <c r="L252" s="192"/>
      <c r="M252" s="195"/>
      <c r="N252" s="196"/>
      <c r="O252" s="196"/>
      <c r="P252" s="196"/>
      <c r="Q252" s="196"/>
      <c r="R252" s="196"/>
      <c r="S252" s="196"/>
      <c r="T252" s="197"/>
      <c r="AT252" s="193" t="s">
        <v>175</v>
      </c>
      <c r="AU252" s="193" t="s">
        <v>87</v>
      </c>
      <c r="AV252" s="191" t="s">
        <v>85</v>
      </c>
      <c r="AW252" s="191" t="s">
        <v>33</v>
      </c>
      <c r="AX252" s="191" t="s">
        <v>78</v>
      </c>
      <c r="AY252" s="193" t="s">
        <v>164</v>
      </c>
    </row>
    <row r="253" spans="1:65" s="198" customFormat="1" x14ac:dyDescent="0.2">
      <c r="B253" s="199"/>
      <c r="D253" s="185" t="s">
        <v>175</v>
      </c>
      <c r="E253" s="200" t="s">
        <v>1</v>
      </c>
      <c r="F253" s="201" t="s">
        <v>906</v>
      </c>
      <c r="H253" s="202">
        <v>9.75</v>
      </c>
      <c r="I253" s="229"/>
      <c r="L253" s="199"/>
      <c r="M253" s="203"/>
      <c r="N253" s="204"/>
      <c r="O253" s="204"/>
      <c r="P253" s="204"/>
      <c r="Q253" s="204"/>
      <c r="R253" s="204"/>
      <c r="S253" s="204"/>
      <c r="T253" s="205"/>
      <c r="AT253" s="200" t="s">
        <v>175</v>
      </c>
      <c r="AU253" s="200" t="s">
        <v>87</v>
      </c>
      <c r="AV253" s="198" t="s">
        <v>87</v>
      </c>
      <c r="AW253" s="198" t="s">
        <v>33</v>
      </c>
      <c r="AX253" s="198" t="s">
        <v>78</v>
      </c>
      <c r="AY253" s="200" t="s">
        <v>164</v>
      </c>
    </row>
    <row r="254" spans="1:65" s="191" customFormat="1" x14ac:dyDescent="0.2">
      <c r="B254" s="192"/>
      <c r="D254" s="185" t="s">
        <v>175</v>
      </c>
      <c r="E254" s="193" t="s">
        <v>1</v>
      </c>
      <c r="F254" s="194" t="s">
        <v>907</v>
      </c>
      <c r="H254" s="193" t="s">
        <v>1</v>
      </c>
      <c r="I254" s="228"/>
      <c r="L254" s="192"/>
      <c r="M254" s="195"/>
      <c r="N254" s="196"/>
      <c r="O254" s="196"/>
      <c r="P254" s="196"/>
      <c r="Q254" s="196"/>
      <c r="R254" s="196"/>
      <c r="S254" s="196"/>
      <c r="T254" s="197"/>
      <c r="AT254" s="193" t="s">
        <v>175</v>
      </c>
      <c r="AU254" s="193" t="s">
        <v>87</v>
      </c>
      <c r="AV254" s="191" t="s">
        <v>85</v>
      </c>
      <c r="AW254" s="191" t="s">
        <v>33</v>
      </c>
      <c r="AX254" s="191" t="s">
        <v>78</v>
      </c>
      <c r="AY254" s="193" t="s">
        <v>164</v>
      </c>
    </row>
    <row r="255" spans="1:65" s="191" customFormat="1" x14ac:dyDescent="0.2">
      <c r="B255" s="192"/>
      <c r="D255" s="185" t="s">
        <v>175</v>
      </c>
      <c r="E255" s="193" t="s">
        <v>1</v>
      </c>
      <c r="F255" s="194" t="s">
        <v>371</v>
      </c>
      <c r="H255" s="193" t="s">
        <v>1</v>
      </c>
      <c r="I255" s="228"/>
      <c r="L255" s="192"/>
      <c r="M255" s="195"/>
      <c r="N255" s="196"/>
      <c r="O255" s="196"/>
      <c r="P255" s="196"/>
      <c r="Q255" s="196"/>
      <c r="R255" s="196"/>
      <c r="S255" s="196"/>
      <c r="T255" s="197"/>
      <c r="AT255" s="193" t="s">
        <v>175</v>
      </c>
      <c r="AU255" s="193" t="s">
        <v>87</v>
      </c>
      <c r="AV255" s="191" t="s">
        <v>85</v>
      </c>
      <c r="AW255" s="191" t="s">
        <v>33</v>
      </c>
      <c r="AX255" s="191" t="s">
        <v>78</v>
      </c>
      <c r="AY255" s="193" t="s">
        <v>164</v>
      </c>
    </row>
    <row r="256" spans="1:65" s="198" customFormat="1" x14ac:dyDescent="0.2">
      <c r="B256" s="199"/>
      <c r="D256" s="185" t="s">
        <v>175</v>
      </c>
      <c r="E256" s="200" t="s">
        <v>1</v>
      </c>
      <c r="F256" s="201" t="s">
        <v>372</v>
      </c>
      <c r="H256" s="202">
        <v>0.40200000000000002</v>
      </c>
      <c r="I256" s="229"/>
      <c r="L256" s="199"/>
      <c r="M256" s="203"/>
      <c r="N256" s="204"/>
      <c r="O256" s="204"/>
      <c r="P256" s="204"/>
      <c r="Q256" s="204"/>
      <c r="R256" s="204"/>
      <c r="S256" s="204"/>
      <c r="T256" s="205"/>
      <c r="AT256" s="200" t="s">
        <v>175</v>
      </c>
      <c r="AU256" s="200" t="s">
        <v>87</v>
      </c>
      <c r="AV256" s="198" t="s">
        <v>87</v>
      </c>
      <c r="AW256" s="198" t="s">
        <v>33</v>
      </c>
      <c r="AX256" s="198" t="s">
        <v>78</v>
      </c>
      <c r="AY256" s="200" t="s">
        <v>164</v>
      </c>
    </row>
    <row r="257" spans="1:65" s="206" customFormat="1" x14ac:dyDescent="0.2">
      <c r="B257" s="207"/>
      <c r="D257" s="185" t="s">
        <v>175</v>
      </c>
      <c r="E257" s="208" t="s">
        <v>1</v>
      </c>
      <c r="F257" s="209" t="s">
        <v>233</v>
      </c>
      <c r="H257" s="210">
        <v>10.151999999999999</v>
      </c>
      <c r="I257" s="230"/>
      <c r="L257" s="207"/>
      <c r="M257" s="211"/>
      <c r="N257" s="212"/>
      <c r="O257" s="212"/>
      <c r="P257" s="212"/>
      <c r="Q257" s="212"/>
      <c r="R257" s="212"/>
      <c r="S257" s="212"/>
      <c r="T257" s="213"/>
      <c r="AT257" s="208" t="s">
        <v>175</v>
      </c>
      <c r="AU257" s="208" t="s">
        <v>87</v>
      </c>
      <c r="AV257" s="206" t="s">
        <v>171</v>
      </c>
      <c r="AW257" s="206" t="s">
        <v>33</v>
      </c>
      <c r="AX257" s="206" t="s">
        <v>85</v>
      </c>
      <c r="AY257" s="208" t="s">
        <v>164</v>
      </c>
    </row>
    <row r="258" spans="1:65" s="97" customFormat="1" ht="33" customHeight="1" x14ac:dyDescent="0.2">
      <c r="A258" s="95"/>
      <c r="B258" s="94"/>
      <c r="C258" s="173" t="s">
        <v>385</v>
      </c>
      <c r="D258" s="173" t="s">
        <v>166</v>
      </c>
      <c r="E258" s="174" t="s">
        <v>374</v>
      </c>
      <c r="F258" s="175" t="s">
        <v>375</v>
      </c>
      <c r="G258" s="176" t="s">
        <v>215</v>
      </c>
      <c r="H258" s="177">
        <v>5.5869999999999997</v>
      </c>
      <c r="I258" s="73"/>
      <c r="J258" s="178">
        <f>ROUND(I258*H258,2)</f>
        <v>0</v>
      </c>
      <c r="K258" s="175" t="s">
        <v>170</v>
      </c>
      <c r="L258" s="94"/>
      <c r="M258" s="179" t="s">
        <v>1</v>
      </c>
      <c r="N258" s="180" t="s">
        <v>43</v>
      </c>
      <c r="O258" s="181">
        <v>1.381</v>
      </c>
      <c r="P258" s="181">
        <f>O258*H258</f>
        <v>7.7156469999999997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95"/>
      <c r="V258" s="95"/>
      <c r="W258" s="95"/>
      <c r="X258" s="95"/>
      <c r="Y258" s="95"/>
      <c r="Z258" s="95"/>
      <c r="AA258" s="95"/>
      <c r="AB258" s="95"/>
      <c r="AC258" s="95"/>
      <c r="AD258" s="95"/>
      <c r="AE258" s="95"/>
      <c r="AR258" s="183" t="s">
        <v>171</v>
      </c>
      <c r="AT258" s="183" t="s">
        <v>166</v>
      </c>
      <c r="AU258" s="183" t="s">
        <v>87</v>
      </c>
      <c r="AY258" s="87" t="s">
        <v>164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87" t="s">
        <v>85</v>
      </c>
      <c r="BK258" s="184">
        <f>ROUND(I258*H258,2)</f>
        <v>0</v>
      </c>
      <c r="BL258" s="87" t="s">
        <v>171</v>
      </c>
      <c r="BM258" s="183" t="s">
        <v>908</v>
      </c>
    </row>
    <row r="259" spans="1:65" s="191" customFormat="1" x14ac:dyDescent="0.2">
      <c r="B259" s="192"/>
      <c r="D259" s="185" t="s">
        <v>175</v>
      </c>
      <c r="E259" s="193" t="s">
        <v>1</v>
      </c>
      <c r="F259" s="194" t="s">
        <v>909</v>
      </c>
      <c r="H259" s="193" t="s">
        <v>1</v>
      </c>
      <c r="I259" s="228"/>
      <c r="L259" s="192"/>
      <c r="M259" s="195"/>
      <c r="N259" s="196"/>
      <c r="O259" s="196"/>
      <c r="P259" s="196"/>
      <c r="Q259" s="196"/>
      <c r="R259" s="196"/>
      <c r="S259" s="196"/>
      <c r="T259" s="197"/>
      <c r="AT259" s="193" t="s">
        <v>175</v>
      </c>
      <c r="AU259" s="193" t="s">
        <v>87</v>
      </c>
      <c r="AV259" s="191" t="s">
        <v>85</v>
      </c>
      <c r="AW259" s="191" t="s">
        <v>33</v>
      </c>
      <c r="AX259" s="191" t="s">
        <v>78</v>
      </c>
      <c r="AY259" s="193" t="s">
        <v>164</v>
      </c>
    </row>
    <row r="260" spans="1:65" s="198" customFormat="1" x14ac:dyDescent="0.2">
      <c r="B260" s="199"/>
      <c r="D260" s="185" t="s">
        <v>175</v>
      </c>
      <c r="E260" s="200" t="s">
        <v>1</v>
      </c>
      <c r="F260" s="201" t="s">
        <v>910</v>
      </c>
      <c r="H260" s="202">
        <v>5.5869999999999997</v>
      </c>
      <c r="I260" s="229"/>
      <c r="L260" s="199"/>
      <c r="M260" s="203"/>
      <c r="N260" s="204"/>
      <c r="O260" s="204"/>
      <c r="P260" s="204"/>
      <c r="Q260" s="204"/>
      <c r="R260" s="204"/>
      <c r="S260" s="204"/>
      <c r="T260" s="205"/>
      <c r="AT260" s="200" t="s">
        <v>175</v>
      </c>
      <c r="AU260" s="200" t="s">
        <v>87</v>
      </c>
      <c r="AV260" s="198" t="s">
        <v>87</v>
      </c>
      <c r="AW260" s="198" t="s">
        <v>33</v>
      </c>
      <c r="AX260" s="198" t="s">
        <v>85</v>
      </c>
      <c r="AY260" s="200" t="s">
        <v>164</v>
      </c>
    </row>
    <row r="261" spans="1:65" s="160" customFormat="1" ht="22.9" customHeight="1" x14ac:dyDescent="0.2">
      <c r="B261" s="161"/>
      <c r="D261" s="162" t="s">
        <v>77</v>
      </c>
      <c r="E261" s="171" t="s">
        <v>196</v>
      </c>
      <c r="F261" s="171" t="s">
        <v>378</v>
      </c>
      <c r="I261" s="231"/>
      <c r="J261" s="172">
        <f>BK261</f>
        <v>0</v>
      </c>
      <c r="L261" s="161"/>
      <c r="M261" s="165"/>
      <c r="N261" s="166"/>
      <c r="O261" s="166"/>
      <c r="P261" s="167">
        <f>SUM(P262:P272)</f>
        <v>8.7446699999999993</v>
      </c>
      <c r="Q261" s="166"/>
      <c r="R261" s="167">
        <f>SUM(R262:R272)</f>
        <v>0</v>
      </c>
      <c r="S261" s="166"/>
      <c r="T261" s="168">
        <f>SUM(T262:T272)</f>
        <v>0</v>
      </c>
      <c r="AR261" s="162" t="s">
        <v>85</v>
      </c>
      <c r="AT261" s="169" t="s">
        <v>77</v>
      </c>
      <c r="AU261" s="169" t="s">
        <v>85</v>
      </c>
      <c r="AY261" s="162" t="s">
        <v>164</v>
      </c>
      <c r="BK261" s="170">
        <f>SUM(BK262:BK272)</f>
        <v>0</v>
      </c>
    </row>
    <row r="262" spans="1:65" s="97" customFormat="1" ht="21.75" customHeight="1" x14ac:dyDescent="0.2">
      <c r="A262" s="95"/>
      <c r="B262" s="94"/>
      <c r="C262" s="173" t="s">
        <v>391</v>
      </c>
      <c r="D262" s="173" t="s">
        <v>166</v>
      </c>
      <c r="E262" s="174" t="s">
        <v>380</v>
      </c>
      <c r="F262" s="175" t="s">
        <v>381</v>
      </c>
      <c r="G262" s="176" t="s">
        <v>169</v>
      </c>
      <c r="H262" s="177">
        <v>99.825000000000003</v>
      </c>
      <c r="I262" s="73"/>
      <c r="J262" s="178">
        <f>ROUND(I262*H262,2)</f>
        <v>0</v>
      </c>
      <c r="K262" s="175" t="s">
        <v>170</v>
      </c>
      <c r="L262" s="94"/>
      <c r="M262" s="179" t="s">
        <v>1</v>
      </c>
      <c r="N262" s="180" t="s">
        <v>43</v>
      </c>
      <c r="O262" s="181">
        <v>2.3E-2</v>
      </c>
      <c r="P262" s="181">
        <f>O262*H262</f>
        <v>2.2959749999999999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95"/>
      <c r="V262" s="95"/>
      <c r="W262" s="95"/>
      <c r="X262" s="95"/>
      <c r="Y262" s="95"/>
      <c r="Z262" s="95"/>
      <c r="AA262" s="95"/>
      <c r="AB262" s="95"/>
      <c r="AC262" s="95"/>
      <c r="AD262" s="95"/>
      <c r="AE262" s="95"/>
      <c r="AR262" s="183" t="s">
        <v>171</v>
      </c>
      <c r="AT262" s="183" t="s">
        <v>166</v>
      </c>
      <c r="AU262" s="183" t="s">
        <v>87</v>
      </c>
      <c r="AY262" s="87" t="s">
        <v>164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87" t="s">
        <v>85</v>
      </c>
      <c r="BK262" s="184">
        <f>ROUND(I262*H262,2)</f>
        <v>0</v>
      </c>
      <c r="BL262" s="87" t="s">
        <v>171</v>
      </c>
      <c r="BM262" s="183" t="s">
        <v>911</v>
      </c>
    </row>
    <row r="263" spans="1:65" s="191" customFormat="1" x14ac:dyDescent="0.2">
      <c r="B263" s="192"/>
      <c r="D263" s="185" t="s">
        <v>175</v>
      </c>
      <c r="E263" s="193" t="s">
        <v>1</v>
      </c>
      <c r="F263" s="194" t="s">
        <v>383</v>
      </c>
      <c r="H263" s="193" t="s">
        <v>1</v>
      </c>
      <c r="I263" s="228"/>
      <c r="L263" s="192"/>
      <c r="M263" s="195"/>
      <c r="N263" s="196"/>
      <c r="O263" s="196"/>
      <c r="P263" s="196"/>
      <c r="Q263" s="196"/>
      <c r="R263" s="196"/>
      <c r="S263" s="196"/>
      <c r="T263" s="197"/>
      <c r="AT263" s="193" t="s">
        <v>175</v>
      </c>
      <c r="AU263" s="193" t="s">
        <v>87</v>
      </c>
      <c r="AV263" s="191" t="s">
        <v>85</v>
      </c>
      <c r="AW263" s="191" t="s">
        <v>33</v>
      </c>
      <c r="AX263" s="191" t="s">
        <v>78</v>
      </c>
      <c r="AY263" s="193" t="s">
        <v>164</v>
      </c>
    </row>
    <row r="264" spans="1:65" s="198" customFormat="1" x14ac:dyDescent="0.2">
      <c r="B264" s="199"/>
      <c r="D264" s="185" t="s">
        <v>175</v>
      </c>
      <c r="E264" s="200" t="s">
        <v>1</v>
      </c>
      <c r="F264" s="201" t="s">
        <v>912</v>
      </c>
      <c r="H264" s="202">
        <v>99.825000000000003</v>
      </c>
      <c r="I264" s="229"/>
      <c r="L264" s="199"/>
      <c r="M264" s="203"/>
      <c r="N264" s="204"/>
      <c r="O264" s="204"/>
      <c r="P264" s="204"/>
      <c r="Q264" s="204"/>
      <c r="R264" s="204"/>
      <c r="S264" s="204"/>
      <c r="T264" s="205"/>
      <c r="AT264" s="200" t="s">
        <v>175</v>
      </c>
      <c r="AU264" s="200" t="s">
        <v>87</v>
      </c>
      <c r="AV264" s="198" t="s">
        <v>87</v>
      </c>
      <c r="AW264" s="198" t="s">
        <v>33</v>
      </c>
      <c r="AX264" s="198" t="s">
        <v>85</v>
      </c>
      <c r="AY264" s="200" t="s">
        <v>164</v>
      </c>
    </row>
    <row r="265" spans="1:65" s="97" customFormat="1" ht="21.75" customHeight="1" x14ac:dyDescent="0.2">
      <c r="A265" s="95"/>
      <c r="B265" s="94"/>
      <c r="C265" s="173" t="s">
        <v>398</v>
      </c>
      <c r="D265" s="173" t="s">
        <v>166</v>
      </c>
      <c r="E265" s="174" t="s">
        <v>386</v>
      </c>
      <c r="F265" s="175" t="s">
        <v>387</v>
      </c>
      <c r="G265" s="176" t="s">
        <v>169</v>
      </c>
      <c r="H265" s="177">
        <v>99.825000000000003</v>
      </c>
      <c r="I265" s="73"/>
      <c r="J265" s="178">
        <f>ROUND(I265*H265,2)</f>
        <v>0</v>
      </c>
      <c r="K265" s="175" t="s">
        <v>170</v>
      </c>
      <c r="L265" s="94"/>
      <c r="M265" s="179" t="s">
        <v>1</v>
      </c>
      <c r="N265" s="180" t="s">
        <v>43</v>
      </c>
      <c r="O265" s="181">
        <v>3.1E-2</v>
      </c>
      <c r="P265" s="181">
        <f>O265*H265</f>
        <v>3.0945749999999999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95"/>
      <c r="V265" s="95"/>
      <c r="W265" s="95"/>
      <c r="X265" s="95"/>
      <c r="Y265" s="95"/>
      <c r="Z265" s="95"/>
      <c r="AA265" s="95"/>
      <c r="AB265" s="95"/>
      <c r="AC265" s="95"/>
      <c r="AD265" s="95"/>
      <c r="AE265" s="95"/>
      <c r="AR265" s="183" t="s">
        <v>171</v>
      </c>
      <c r="AT265" s="183" t="s">
        <v>166</v>
      </c>
      <c r="AU265" s="183" t="s">
        <v>87</v>
      </c>
      <c r="AY265" s="87" t="s">
        <v>164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87" t="s">
        <v>85</v>
      </c>
      <c r="BK265" s="184">
        <f>ROUND(I265*H265,2)</f>
        <v>0</v>
      </c>
      <c r="BL265" s="87" t="s">
        <v>171</v>
      </c>
      <c r="BM265" s="183" t="s">
        <v>913</v>
      </c>
    </row>
    <row r="266" spans="1:65" s="191" customFormat="1" x14ac:dyDescent="0.2">
      <c r="B266" s="192"/>
      <c r="D266" s="185" t="s">
        <v>175</v>
      </c>
      <c r="E266" s="193" t="s">
        <v>1</v>
      </c>
      <c r="F266" s="194" t="s">
        <v>389</v>
      </c>
      <c r="H266" s="193" t="s">
        <v>1</v>
      </c>
      <c r="I266" s="228"/>
      <c r="L266" s="192"/>
      <c r="M266" s="195"/>
      <c r="N266" s="196"/>
      <c r="O266" s="196"/>
      <c r="P266" s="196"/>
      <c r="Q266" s="196"/>
      <c r="R266" s="196"/>
      <c r="S266" s="196"/>
      <c r="T266" s="197"/>
      <c r="AT266" s="193" t="s">
        <v>175</v>
      </c>
      <c r="AU266" s="193" t="s">
        <v>87</v>
      </c>
      <c r="AV266" s="191" t="s">
        <v>85</v>
      </c>
      <c r="AW266" s="191" t="s">
        <v>33</v>
      </c>
      <c r="AX266" s="191" t="s">
        <v>78</v>
      </c>
      <c r="AY266" s="193" t="s">
        <v>164</v>
      </c>
    </row>
    <row r="267" spans="1:65" s="191" customFormat="1" x14ac:dyDescent="0.2">
      <c r="B267" s="192"/>
      <c r="D267" s="185" t="s">
        <v>175</v>
      </c>
      <c r="E267" s="193" t="s">
        <v>1</v>
      </c>
      <c r="F267" s="194" t="s">
        <v>390</v>
      </c>
      <c r="H267" s="193" t="s">
        <v>1</v>
      </c>
      <c r="I267" s="228"/>
      <c r="L267" s="192"/>
      <c r="M267" s="195"/>
      <c r="N267" s="196"/>
      <c r="O267" s="196"/>
      <c r="P267" s="196"/>
      <c r="Q267" s="196"/>
      <c r="R267" s="196"/>
      <c r="S267" s="196"/>
      <c r="T267" s="197"/>
      <c r="AT267" s="193" t="s">
        <v>175</v>
      </c>
      <c r="AU267" s="193" t="s">
        <v>87</v>
      </c>
      <c r="AV267" s="191" t="s">
        <v>85</v>
      </c>
      <c r="AW267" s="191" t="s">
        <v>33</v>
      </c>
      <c r="AX267" s="191" t="s">
        <v>78</v>
      </c>
      <c r="AY267" s="193" t="s">
        <v>164</v>
      </c>
    </row>
    <row r="268" spans="1:65" s="198" customFormat="1" x14ac:dyDescent="0.2">
      <c r="B268" s="199"/>
      <c r="D268" s="185" t="s">
        <v>175</v>
      </c>
      <c r="E268" s="200" t="s">
        <v>1</v>
      </c>
      <c r="F268" s="201" t="s">
        <v>912</v>
      </c>
      <c r="H268" s="202">
        <v>99.825000000000003</v>
      </c>
      <c r="I268" s="229"/>
      <c r="L268" s="199"/>
      <c r="M268" s="203"/>
      <c r="N268" s="204"/>
      <c r="O268" s="204"/>
      <c r="P268" s="204"/>
      <c r="Q268" s="204"/>
      <c r="R268" s="204"/>
      <c r="S268" s="204"/>
      <c r="T268" s="205"/>
      <c r="AT268" s="200" t="s">
        <v>175</v>
      </c>
      <c r="AU268" s="200" t="s">
        <v>87</v>
      </c>
      <c r="AV268" s="198" t="s">
        <v>87</v>
      </c>
      <c r="AW268" s="198" t="s">
        <v>33</v>
      </c>
      <c r="AX268" s="198" t="s">
        <v>85</v>
      </c>
      <c r="AY268" s="200" t="s">
        <v>164</v>
      </c>
    </row>
    <row r="269" spans="1:65" s="97" customFormat="1" ht="21.75" customHeight="1" x14ac:dyDescent="0.2">
      <c r="A269" s="95"/>
      <c r="B269" s="94"/>
      <c r="C269" s="173" t="s">
        <v>403</v>
      </c>
      <c r="D269" s="173" t="s">
        <v>166</v>
      </c>
      <c r="E269" s="174" t="s">
        <v>392</v>
      </c>
      <c r="F269" s="175" t="s">
        <v>393</v>
      </c>
      <c r="G269" s="176" t="s">
        <v>169</v>
      </c>
      <c r="H269" s="177">
        <v>139.755</v>
      </c>
      <c r="I269" s="73"/>
      <c r="J269" s="178">
        <f>ROUND(I269*H269,2)</f>
        <v>0</v>
      </c>
      <c r="K269" s="175" t="s">
        <v>1</v>
      </c>
      <c r="L269" s="94"/>
      <c r="M269" s="179" t="s">
        <v>1</v>
      </c>
      <c r="N269" s="180" t="s">
        <v>43</v>
      </c>
      <c r="O269" s="181">
        <v>2.4E-2</v>
      </c>
      <c r="P269" s="181">
        <f>O269*H269</f>
        <v>3.35412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95"/>
      <c r="V269" s="95"/>
      <c r="W269" s="95"/>
      <c r="X269" s="95"/>
      <c r="Y269" s="95"/>
      <c r="Z269" s="95"/>
      <c r="AA269" s="95"/>
      <c r="AB269" s="95"/>
      <c r="AC269" s="95"/>
      <c r="AD269" s="95"/>
      <c r="AE269" s="95"/>
      <c r="AR269" s="183" t="s">
        <v>171</v>
      </c>
      <c r="AT269" s="183" t="s">
        <v>166</v>
      </c>
      <c r="AU269" s="183" t="s">
        <v>87</v>
      </c>
      <c r="AY269" s="87" t="s">
        <v>164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87" t="s">
        <v>85</v>
      </c>
      <c r="BK269" s="184">
        <f>ROUND(I269*H269,2)</f>
        <v>0</v>
      </c>
      <c r="BL269" s="87" t="s">
        <v>171</v>
      </c>
      <c r="BM269" s="183" t="s">
        <v>914</v>
      </c>
    </row>
    <row r="270" spans="1:65" s="191" customFormat="1" x14ac:dyDescent="0.2">
      <c r="B270" s="192"/>
      <c r="D270" s="185" t="s">
        <v>175</v>
      </c>
      <c r="E270" s="193" t="s">
        <v>1</v>
      </c>
      <c r="F270" s="194" t="s">
        <v>383</v>
      </c>
      <c r="H270" s="193" t="s">
        <v>1</v>
      </c>
      <c r="I270" s="228"/>
      <c r="L270" s="192"/>
      <c r="M270" s="195"/>
      <c r="N270" s="196"/>
      <c r="O270" s="196"/>
      <c r="P270" s="196"/>
      <c r="Q270" s="196"/>
      <c r="R270" s="196"/>
      <c r="S270" s="196"/>
      <c r="T270" s="197"/>
      <c r="AT270" s="193" t="s">
        <v>175</v>
      </c>
      <c r="AU270" s="193" t="s">
        <v>87</v>
      </c>
      <c r="AV270" s="191" t="s">
        <v>85</v>
      </c>
      <c r="AW270" s="191" t="s">
        <v>33</v>
      </c>
      <c r="AX270" s="191" t="s">
        <v>78</v>
      </c>
      <c r="AY270" s="193" t="s">
        <v>164</v>
      </c>
    </row>
    <row r="271" spans="1:65" s="191" customFormat="1" ht="22.5" x14ac:dyDescent="0.2">
      <c r="B271" s="192"/>
      <c r="D271" s="185" t="s">
        <v>175</v>
      </c>
      <c r="E271" s="193" t="s">
        <v>1</v>
      </c>
      <c r="F271" s="194" t="s">
        <v>395</v>
      </c>
      <c r="H271" s="193" t="s">
        <v>1</v>
      </c>
      <c r="I271" s="228"/>
      <c r="L271" s="192"/>
      <c r="M271" s="195"/>
      <c r="N271" s="196"/>
      <c r="O271" s="196"/>
      <c r="P271" s="196"/>
      <c r="Q271" s="196"/>
      <c r="R271" s="196"/>
      <c r="S271" s="196"/>
      <c r="T271" s="197"/>
      <c r="AT271" s="193" t="s">
        <v>175</v>
      </c>
      <c r="AU271" s="193" t="s">
        <v>87</v>
      </c>
      <c r="AV271" s="191" t="s">
        <v>85</v>
      </c>
      <c r="AW271" s="191" t="s">
        <v>33</v>
      </c>
      <c r="AX271" s="191" t="s">
        <v>78</v>
      </c>
      <c r="AY271" s="193" t="s">
        <v>164</v>
      </c>
    </row>
    <row r="272" spans="1:65" s="198" customFormat="1" x14ac:dyDescent="0.2">
      <c r="B272" s="199"/>
      <c r="D272" s="185" t="s">
        <v>175</v>
      </c>
      <c r="E272" s="200" t="s">
        <v>1</v>
      </c>
      <c r="F272" s="201" t="s">
        <v>915</v>
      </c>
      <c r="H272" s="202">
        <v>139.755</v>
      </c>
      <c r="I272" s="229"/>
      <c r="L272" s="199"/>
      <c r="M272" s="203"/>
      <c r="N272" s="204"/>
      <c r="O272" s="204"/>
      <c r="P272" s="204"/>
      <c r="Q272" s="204"/>
      <c r="R272" s="204"/>
      <c r="S272" s="204"/>
      <c r="T272" s="205"/>
      <c r="AT272" s="200" t="s">
        <v>175</v>
      </c>
      <c r="AU272" s="200" t="s">
        <v>87</v>
      </c>
      <c r="AV272" s="198" t="s">
        <v>87</v>
      </c>
      <c r="AW272" s="198" t="s">
        <v>33</v>
      </c>
      <c r="AX272" s="198" t="s">
        <v>85</v>
      </c>
      <c r="AY272" s="200" t="s">
        <v>164</v>
      </c>
    </row>
    <row r="273" spans="1:65" s="160" customFormat="1" ht="22.9" customHeight="1" x14ac:dyDescent="0.2">
      <c r="B273" s="161"/>
      <c r="D273" s="162" t="s">
        <v>77</v>
      </c>
      <c r="E273" s="171" t="s">
        <v>212</v>
      </c>
      <c r="F273" s="171" t="s">
        <v>397</v>
      </c>
      <c r="I273" s="231"/>
      <c r="J273" s="172">
        <f>BK273</f>
        <v>0</v>
      </c>
      <c r="L273" s="161"/>
      <c r="M273" s="165"/>
      <c r="N273" s="166"/>
      <c r="O273" s="166"/>
      <c r="P273" s="167">
        <f>SUM(P274:P327)</f>
        <v>126.50746000000001</v>
      </c>
      <c r="Q273" s="166"/>
      <c r="R273" s="167">
        <f>SUM(R274:R327)</f>
        <v>17.850772199999998</v>
      </c>
      <c r="S273" s="166"/>
      <c r="T273" s="168">
        <f>SUM(T274:T327)</f>
        <v>0.2</v>
      </c>
      <c r="AR273" s="162" t="s">
        <v>85</v>
      </c>
      <c r="AT273" s="169" t="s">
        <v>77</v>
      </c>
      <c r="AU273" s="169" t="s">
        <v>85</v>
      </c>
      <c r="AY273" s="162" t="s">
        <v>164</v>
      </c>
      <c r="BK273" s="170">
        <f>SUM(BK274:BK327)</f>
        <v>0</v>
      </c>
    </row>
    <row r="274" spans="1:65" s="97" customFormat="1" ht="33" customHeight="1" x14ac:dyDescent="0.2">
      <c r="A274" s="95"/>
      <c r="B274" s="94"/>
      <c r="C274" s="173" t="s">
        <v>408</v>
      </c>
      <c r="D274" s="173" t="s">
        <v>166</v>
      </c>
      <c r="E274" s="174" t="s">
        <v>404</v>
      </c>
      <c r="F274" s="175" t="s">
        <v>405</v>
      </c>
      <c r="G274" s="176" t="s">
        <v>187</v>
      </c>
      <c r="H274" s="177">
        <v>19.5</v>
      </c>
      <c r="I274" s="73"/>
      <c r="J274" s="178">
        <f>ROUND(I274*H274,2)</f>
        <v>0</v>
      </c>
      <c r="K274" s="175" t="s">
        <v>170</v>
      </c>
      <c r="L274" s="94"/>
      <c r="M274" s="179" t="s">
        <v>1</v>
      </c>
      <c r="N274" s="180" t="s">
        <v>43</v>
      </c>
      <c r="O274" s="181">
        <v>0.28299999999999997</v>
      </c>
      <c r="P274" s="181">
        <f>O274*H274</f>
        <v>5.5184999999999995</v>
      </c>
      <c r="Q274" s="181">
        <v>3.0000000000000001E-5</v>
      </c>
      <c r="R274" s="181">
        <f>Q274*H274</f>
        <v>5.8500000000000002E-4</v>
      </c>
      <c r="S274" s="181">
        <v>0</v>
      </c>
      <c r="T274" s="182">
        <f>S274*H274</f>
        <v>0</v>
      </c>
      <c r="U274" s="95"/>
      <c r="V274" s="95"/>
      <c r="W274" s="95"/>
      <c r="X274" s="95"/>
      <c r="Y274" s="95"/>
      <c r="Z274" s="95"/>
      <c r="AA274" s="95"/>
      <c r="AB274" s="95"/>
      <c r="AC274" s="95"/>
      <c r="AD274" s="95"/>
      <c r="AE274" s="95"/>
      <c r="AR274" s="183" t="s">
        <v>171</v>
      </c>
      <c r="AT274" s="183" t="s">
        <v>166</v>
      </c>
      <c r="AU274" s="183" t="s">
        <v>87</v>
      </c>
      <c r="AY274" s="87" t="s">
        <v>164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87" t="s">
        <v>85</v>
      </c>
      <c r="BK274" s="184">
        <f>ROUND(I274*H274,2)</f>
        <v>0</v>
      </c>
      <c r="BL274" s="87" t="s">
        <v>171</v>
      </c>
      <c r="BM274" s="183" t="s">
        <v>916</v>
      </c>
    </row>
    <row r="275" spans="1:65" s="198" customFormat="1" x14ac:dyDescent="0.2">
      <c r="B275" s="199"/>
      <c r="D275" s="185" t="s">
        <v>175</v>
      </c>
      <c r="E275" s="200" t="s">
        <v>1</v>
      </c>
      <c r="F275" s="201" t="s">
        <v>407</v>
      </c>
      <c r="H275" s="202">
        <v>19.5</v>
      </c>
      <c r="I275" s="229"/>
      <c r="L275" s="199"/>
      <c r="M275" s="203"/>
      <c r="N275" s="204"/>
      <c r="O275" s="204"/>
      <c r="P275" s="204"/>
      <c r="Q275" s="204"/>
      <c r="R275" s="204"/>
      <c r="S275" s="204"/>
      <c r="T275" s="205"/>
      <c r="AT275" s="200" t="s">
        <v>175</v>
      </c>
      <c r="AU275" s="200" t="s">
        <v>87</v>
      </c>
      <c r="AV275" s="198" t="s">
        <v>87</v>
      </c>
      <c r="AW275" s="198" t="s">
        <v>33</v>
      </c>
      <c r="AX275" s="198" t="s">
        <v>85</v>
      </c>
      <c r="AY275" s="200" t="s">
        <v>164</v>
      </c>
    </row>
    <row r="276" spans="1:65" s="97" customFormat="1" ht="21.75" customHeight="1" x14ac:dyDescent="0.2">
      <c r="A276" s="95"/>
      <c r="B276" s="94"/>
      <c r="C276" s="214" t="s">
        <v>412</v>
      </c>
      <c r="D276" s="214" t="s">
        <v>278</v>
      </c>
      <c r="E276" s="215" t="s">
        <v>409</v>
      </c>
      <c r="F276" s="216" t="s">
        <v>410</v>
      </c>
      <c r="G276" s="217" t="s">
        <v>187</v>
      </c>
      <c r="H276" s="218">
        <v>26</v>
      </c>
      <c r="I276" s="74"/>
      <c r="J276" s="219">
        <f>ROUND(I276*H276,2)</f>
        <v>0</v>
      </c>
      <c r="K276" s="216" t="s">
        <v>170</v>
      </c>
      <c r="L276" s="220"/>
      <c r="M276" s="221" t="s">
        <v>1</v>
      </c>
      <c r="N276" s="222" t="s">
        <v>43</v>
      </c>
      <c r="O276" s="181">
        <v>0</v>
      </c>
      <c r="P276" s="181">
        <f>O276*H276</f>
        <v>0</v>
      </c>
      <c r="Q276" s="181">
        <v>2.4E-2</v>
      </c>
      <c r="R276" s="181">
        <f>Q276*H276</f>
        <v>0.624</v>
      </c>
      <c r="S276" s="181">
        <v>0</v>
      </c>
      <c r="T276" s="182">
        <f>S276*H276</f>
        <v>0</v>
      </c>
      <c r="U276" s="95"/>
      <c r="V276" s="95"/>
      <c r="W276" s="95"/>
      <c r="X276" s="95"/>
      <c r="Y276" s="95"/>
      <c r="Z276" s="95"/>
      <c r="AA276" s="95"/>
      <c r="AB276" s="95"/>
      <c r="AC276" s="95"/>
      <c r="AD276" s="95"/>
      <c r="AE276" s="95"/>
      <c r="AR276" s="183" t="s">
        <v>212</v>
      </c>
      <c r="AT276" s="183" t="s">
        <v>278</v>
      </c>
      <c r="AU276" s="183" t="s">
        <v>87</v>
      </c>
      <c r="AY276" s="87" t="s">
        <v>164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87" t="s">
        <v>85</v>
      </c>
      <c r="BK276" s="184">
        <f>ROUND(I276*H276,2)</f>
        <v>0</v>
      </c>
      <c r="BL276" s="87" t="s">
        <v>171</v>
      </c>
      <c r="BM276" s="183" t="s">
        <v>917</v>
      </c>
    </row>
    <row r="277" spans="1:65" s="97" customFormat="1" ht="55.5" customHeight="1" x14ac:dyDescent="0.2">
      <c r="A277" s="95"/>
      <c r="B277" s="94"/>
      <c r="C277" s="173" t="s">
        <v>417</v>
      </c>
      <c r="D277" s="173" t="s">
        <v>166</v>
      </c>
      <c r="E277" s="174" t="s">
        <v>413</v>
      </c>
      <c r="F277" s="175" t="s">
        <v>414</v>
      </c>
      <c r="G277" s="176" t="s">
        <v>349</v>
      </c>
      <c r="H277" s="177">
        <v>13</v>
      </c>
      <c r="I277" s="73"/>
      <c r="J277" s="178">
        <f>ROUND(I277*H277,2)</f>
        <v>0</v>
      </c>
      <c r="K277" s="175" t="s">
        <v>1</v>
      </c>
      <c r="L277" s="94"/>
      <c r="M277" s="179" t="s">
        <v>1</v>
      </c>
      <c r="N277" s="180" t="s">
        <v>43</v>
      </c>
      <c r="O277" s="181">
        <v>3.6999999999999998E-2</v>
      </c>
      <c r="P277" s="181">
        <f>O277*H277</f>
        <v>0.48099999999999998</v>
      </c>
      <c r="Q277" s="181">
        <v>8.4999999999999995E-4</v>
      </c>
      <c r="R277" s="181">
        <f>Q277*H277</f>
        <v>1.1049999999999999E-2</v>
      </c>
      <c r="S277" s="181">
        <v>0</v>
      </c>
      <c r="T277" s="182">
        <f>S277*H277</f>
        <v>0</v>
      </c>
      <c r="U277" s="95"/>
      <c r="V277" s="95"/>
      <c r="W277" s="95"/>
      <c r="X277" s="95"/>
      <c r="Y277" s="95"/>
      <c r="Z277" s="95"/>
      <c r="AA277" s="95"/>
      <c r="AB277" s="95"/>
      <c r="AC277" s="95"/>
      <c r="AD277" s="95"/>
      <c r="AE277" s="95"/>
      <c r="AR277" s="183" t="s">
        <v>171</v>
      </c>
      <c r="AT277" s="183" t="s">
        <v>166</v>
      </c>
      <c r="AU277" s="183" t="s">
        <v>87</v>
      </c>
      <c r="AY277" s="87" t="s">
        <v>164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87" t="s">
        <v>85</v>
      </c>
      <c r="BK277" s="184">
        <f>ROUND(I277*H277,2)</f>
        <v>0</v>
      </c>
      <c r="BL277" s="87" t="s">
        <v>171</v>
      </c>
      <c r="BM277" s="183" t="s">
        <v>918</v>
      </c>
    </row>
    <row r="278" spans="1:65" s="191" customFormat="1" x14ac:dyDescent="0.2">
      <c r="B278" s="192"/>
      <c r="D278" s="185" t="s">
        <v>175</v>
      </c>
      <c r="E278" s="193" t="s">
        <v>1</v>
      </c>
      <c r="F278" s="194" t="s">
        <v>416</v>
      </c>
      <c r="H278" s="193" t="s">
        <v>1</v>
      </c>
      <c r="I278" s="228"/>
      <c r="L278" s="192"/>
      <c r="M278" s="195"/>
      <c r="N278" s="196"/>
      <c r="O278" s="196"/>
      <c r="P278" s="196"/>
      <c r="Q278" s="196"/>
      <c r="R278" s="196"/>
      <c r="S278" s="196"/>
      <c r="T278" s="197"/>
      <c r="AT278" s="193" t="s">
        <v>175</v>
      </c>
      <c r="AU278" s="193" t="s">
        <v>87</v>
      </c>
      <c r="AV278" s="191" t="s">
        <v>85</v>
      </c>
      <c r="AW278" s="191" t="s">
        <v>33</v>
      </c>
      <c r="AX278" s="191" t="s">
        <v>78</v>
      </c>
      <c r="AY278" s="193" t="s">
        <v>164</v>
      </c>
    </row>
    <row r="279" spans="1:65" s="198" customFormat="1" x14ac:dyDescent="0.2">
      <c r="B279" s="199"/>
      <c r="D279" s="185" t="s">
        <v>175</v>
      </c>
      <c r="E279" s="200" t="s">
        <v>1</v>
      </c>
      <c r="F279" s="201" t="s">
        <v>245</v>
      </c>
      <c r="H279" s="202">
        <v>13</v>
      </c>
      <c r="I279" s="229"/>
      <c r="L279" s="199"/>
      <c r="M279" s="203"/>
      <c r="N279" s="204"/>
      <c r="O279" s="204"/>
      <c r="P279" s="204"/>
      <c r="Q279" s="204"/>
      <c r="R279" s="204"/>
      <c r="S279" s="204"/>
      <c r="T279" s="205"/>
      <c r="AT279" s="200" t="s">
        <v>175</v>
      </c>
      <c r="AU279" s="200" t="s">
        <v>87</v>
      </c>
      <c r="AV279" s="198" t="s">
        <v>87</v>
      </c>
      <c r="AW279" s="198" t="s">
        <v>33</v>
      </c>
      <c r="AX279" s="198" t="s">
        <v>85</v>
      </c>
      <c r="AY279" s="200" t="s">
        <v>164</v>
      </c>
    </row>
    <row r="280" spans="1:65" s="97" customFormat="1" ht="33" customHeight="1" x14ac:dyDescent="0.2">
      <c r="A280" s="95"/>
      <c r="B280" s="94"/>
      <c r="C280" s="173" t="s">
        <v>425</v>
      </c>
      <c r="D280" s="173" t="s">
        <v>166</v>
      </c>
      <c r="E280" s="174" t="s">
        <v>418</v>
      </c>
      <c r="F280" s="175" t="s">
        <v>419</v>
      </c>
      <c r="G280" s="176" t="s">
        <v>187</v>
      </c>
      <c r="H280" s="177">
        <v>88.36</v>
      </c>
      <c r="I280" s="73"/>
      <c r="J280" s="178">
        <f>ROUND(I280*H280,2)</f>
        <v>0</v>
      </c>
      <c r="K280" s="175" t="s">
        <v>170</v>
      </c>
      <c r="L280" s="94"/>
      <c r="M280" s="179" t="s">
        <v>1</v>
      </c>
      <c r="N280" s="180" t="s">
        <v>43</v>
      </c>
      <c r="O280" s="181">
        <v>0.68600000000000005</v>
      </c>
      <c r="P280" s="181">
        <f>O280*H280</f>
        <v>60.614960000000004</v>
      </c>
      <c r="Q280" s="181">
        <v>8.0000000000000007E-5</v>
      </c>
      <c r="R280" s="181">
        <f>Q280*H280</f>
        <v>7.068800000000001E-3</v>
      </c>
      <c r="S280" s="181">
        <v>0</v>
      </c>
      <c r="T280" s="182">
        <f>S280*H280</f>
        <v>0</v>
      </c>
      <c r="U280" s="95"/>
      <c r="V280" s="95"/>
      <c r="W280" s="95"/>
      <c r="X280" s="95"/>
      <c r="Y280" s="95"/>
      <c r="Z280" s="95"/>
      <c r="AA280" s="95"/>
      <c r="AB280" s="95"/>
      <c r="AC280" s="95"/>
      <c r="AD280" s="95"/>
      <c r="AE280" s="95"/>
      <c r="AR280" s="183" t="s">
        <v>171</v>
      </c>
      <c r="AT280" s="183" t="s">
        <v>166</v>
      </c>
      <c r="AU280" s="183" t="s">
        <v>87</v>
      </c>
      <c r="AY280" s="87" t="s">
        <v>164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87" t="s">
        <v>85</v>
      </c>
      <c r="BK280" s="184">
        <f>ROUND(I280*H280,2)</f>
        <v>0</v>
      </c>
      <c r="BL280" s="87" t="s">
        <v>171</v>
      </c>
      <c r="BM280" s="183" t="s">
        <v>919</v>
      </c>
    </row>
    <row r="281" spans="1:65" s="191" customFormat="1" x14ac:dyDescent="0.2">
      <c r="B281" s="192"/>
      <c r="D281" s="185" t="s">
        <v>175</v>
      </c>
      <c r="E281" s="193" t="s">
        <v>1</v>
      </c>
      <c r="F281" s="194" t="s">
        <v>421</v>
      </c>
      <c r="H281" s="193" t="s">
        <v>1</v>
      </c>
      <c r="I281" s="228"/>
      <c r="L281" s="192"/>
      <c r="M281" s="195"/>
      <c r="N281" s="196"/>
      <c r="O281" s="196"/>
      <c r="P281" s="196"/>
      <c r="Q281" s="196"/>
      <c r="R281" s="196"/>
      <c r="S281" s="196"/>
      <c r="T281" s="197"/>
      <c r="AT281" s="193" t="s">
        <v>175</v>
      </c>
      <c r="AU281" s="193" t="s">
        <v>87</v>
      </c>
      <c r="AV281" s="191" t="s">
        <v>85</v>
      </c>
      <c r="AW281" s="191" t="s">
        <v>33</v>
      </c>
      <c r="AX281" s="191" t="s">
        <v>78</v>
      </c>
      <c r="AY281" s="193" t="s">
        <v>164</v>
      </c>
    </row>
    <row r="282" spans="1:65" s="198" customFormat="1" x14ac:dyDescent="0.2">
      <c r="B282" s="199"/>
      <c r="D282" s="185" t="s">
        <v>175</v>
      </c>
      <c r="E282" s="200" t="s">
        <v>1</v>
      </c>
      <c r="F282" s="201" t="s">
        <v>920</v>
      </c>
      <c r="H282" s="202">
        <v>90.36</v>
      </c>
      <c r="I282" s="229"/>
      <c r="L282" s="199"/>
      <c r="M282" s="203"/>
      <c r="N282" s="204"/>
      <c r="O282" s="204"/>
      <c r="P282" s="204"/>
      <c r="Q282" s="204"/>
      <c r="R282" s="204"/>
      <c r="S282" s="204"/>
      <c r="T282" s="205"/>
      <c r="AT282" s="200" t="s">
        <v>175</v>
      </c>
      <c r="AU282" s="200" t="s">
        <v>87</v>
      </c>
      <c r="AV282" s="198" t="s">
        <v>87</v>
      </c>
      <c r="AW282" s="198" t="s">
        <v>33</v>
      </c>
      <c r="AX282" s="198" t="s">
        <v>78</v>
      </c>
      <c r="AY282" s="200" t="s">
        <v>164</v>
      </c>
    </row>
    <row r="283" spans="1:65" s="198" customFormat="1" x14ac:dyDescent="0.2">
      <c r="B283" s="199"/>
      <c r="D283" s="185" t="s">
        <v>175</v>
      </c>
      <c r="E283" s="200" t="s">
        <v>1</v>
      </c>
      <c r="F283" s="201" t="s">
        <v>423</v>
      </c>
      <c r="H283" s="202">
        <v>-2</v>
      </c>
      <c r="I283" s="229"/>
      <c r="L283" s="199"/>
      <c r="M283" s="203"/>
      <c r="N283" s="204"/>
      <c r="O283" s="204"/>
      <c r="P283" s="204"/>
      <c r="Q283" s="204"/>
      <c r="R283" s="204"/>
      <c r="S283" s="204"/>
      <c r="T283" s="205"/>
      <c r="AT283" s="200" t="s">
        <v>175</v>
      </c>
      <c r="AU283" s="200" t="s">
        <v>87</v>
      </c>
      <c r="AV283" s="198" t="s">
        <v>87</v>
      </c>
      <c r="AW283" s="198" t="s">
        <v>33</v>
      </c>
      <c r="AX283" s="198" t="s">
        <v>78</v>
      </c>
      <c r="AY283" s="200" t="s">
        <v>164</v>
      </c>
    </row>
    <row r="284" spans="1:65" s="206" customFormat="1" x14ac:dyDescent="0.2">
      <c r="B284" s="207"/>
      <c r="D284" s="185" t="s">
        <v>175</v>
      </c>
      <c r="E284" s="208" t="s">
        <v>1</v>
      </c>
      <c r="F284" s="209" t="s">
        <v>233</v>
      </c>
      <c r="H284" s="210">
        <v>88.36</v>
      </c>
      <c r="I284" s="230"/>
      <c r="L284" s="207"/>
      <c r="M284" s="211"/>
      <c r="N284" s="212"/>
      <c r="O284" s="212"/>
      <c r="P284" s="212"/>
      <c r="Q284" s="212"/>
      <c r="R284" s="212"/>
      <c r="S284" s="212"/>
      <c r="T284" s="213"/>
      <c r="AT284" s="208" t="s">
        <v>175</v>
      </c>
      <c r="AU284" s="208" t="s">
        <v>87</v>
      </c>
      <c r="AV284" s="206" t="s">
        <v>171</v>
      </c>
      <c r="AW284" s="206" t="s">
        <v>33</v>
      </c>
      <c r="AX284" s="206" t="s">
        <v>85</v>
      </c>
      <c r="AY284" s="208" t="s">
        <v>164</v>
      </c>
    </row>
    <row r="285" spans="1:65" s="97" customFormat="1" ht="21.75" customHeight="1" x14ac:dyDescent="0.2">
      <c r="A285" s="95"/>
      <c r="B285" s="94"/>
      <c r="C285" s="214" t="s">
        <v>430</v>
      </c>
      <c r="D285" s="214" t="s">
        <v>278</v>
      </c>
      <c r="E285" s="215" t="s">
        <v>426</v>
      </c>
      <c r="F285" s="216" t="s">
        <v>427</v>
      </c>
      <c r="G285" s="217" t="s">
        <v>187</v>
      </c>
      <c r="H285" s="218">
        <v>85.96</v>
      </c>
      <c r="I285" s="74"/>
      <c r="J285" s="219">
        <f>ROUND(I285*H285,2)</f>
        <v>0</v>
      </c>
      <c r="K285" s="216" t="s">
        <v>170</v>
      </c>
      <c r="L285" s="220"/>
      <c r="M285" s="221" t="s">
        <v>1</v>
      </c>
      <c r="N285" s="222" t="s">
        <v>43</v>
      </c>
      <c r="O285" s="181">
        <v>0</v>
      </c>
      <c r="P285" s="181">
        <f>O285*H285</f>
        <v>0</v>
      </c>
      <c r="Q285" s="181">
        <v>7.1999999999999995E-2</v>
      </c>
      <c r="R285" s="181">
        <f>Q285*H285</f>
        <v>6.1891199999999991</v>
      </c>
      <c r="S285" s="181">
        <v>0</v>
      </c>
      <c r="T285" s="182">
        <f>S285*H285</f>
        <v>0</v>
      </c>
      <c r="U285" s="95"/>
      <c r="V285" s="95"/>
      <c r="W285" s="95"/>
      <c r="X285" s="95"/>
      <c r="Y285" s="95"/>
      <c r="Z285" s="95"/>
      <c r="AA285" s="95"/>
      <c r="AB285" s="95"/>
      <c r="AC285" s="95"/>
      <c r="AD285" s="95"/>
      <c r="AE285" s="95"/>
      <c r="AR285" s="183" t="s">
        <v>212</v>
      </c>
      <c r="AT285" s="183" t="s">
        <v>278</v>
      </c>
      <c r="AU285" s="183" t="s">
        <v>87</v>
      </c>
      <c r="AY285" s="87" t="s">
        <v>164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87" t="s">
        <v>85</v>
      </c>
      <c r="BK285" s="184">
        <f>ROUND(I285*H285,2)</f>
        <v>0</v>
      </c>
      <c r="BL285" s="87" t="s">
        <v>171</v>
      </c>
      <c r="BM285" s="183" t="s">
        <v>921</v>
      </c>
    </row>
    <row r="286" spans="1:65" s="198" customFormat="1" x14ac:dyDescent="0.2">
      <c r="B286" s="199"/>
      <c r="D286" s="185" t="s">
        <v>175</v>
      </c>
      <c r="E286" s="200" t="s">
        <v>1</v>
      </c>
      <c r="F286" s="201" t="s">
        <v>922</v>
      </c>
      <c r="H286" s="202">
        <v>85.96</v>
      </c>
      <c r="I286" s="229"/>
      <c r="L286" s="199"/>
      <c r="M286" s="203"/>
      <c r="N286" s="204"/>
      <c r="O286" s="204"/>
      <c r="P286" s="204"/>
      <c r="Q286" s="204"/>
      <c r="R286" s="204"/>
      <c r="S286" s="204"/>
      <c r="T286" s="205"/>
      <c r="AT286" s="200" t="s">
        <v>175</v>
      </c>
      <c r="AU286" s="200" t="s">
        <v>87</v>
      </c>
      <c r="AV286" s="198" t="s">
        <v>87</v>
      </c>
      <c r="AW286" s="198" t="s">
        <v>33</v>
      </c>
      <c r="AX286" s="198" t="s">
        <v>85</v>
      </c>
      <c r="AY286" s="200" t="s">
        <v>164</v>
      </c>
    </row>
    <row r="287" spans="1:65" s="97" customFormat="1" ht="33" customHeight="1" x14ac:dyDescent="0.2">
      <c r="A287" s="95"/>
      <c r="B287" s="94"/>
      <c r="C287" s="173" t="s">
        <v>434</v>
      </c>
      <c r="D287" s="173" t="s">
        <v>166</v>
      </c>
      <c r="E287" s="174" t="s">
        <v>435</v>
      </c>
      <c r="F287" s="175" t="s">
        <v>436</v>
      </c>
      <c r="G287" s="176" t="s">
        <v>349</v>
      </c>
      <c r="H287" s="177">
        <v>36</v>
      </c>
      <c r="I287" s="73"/>
      <c r="J287" s="178">
        <f>ROUND(I287*H287,2)</f>
        <v>0</v>
      </c>
      <c r="K287" s="175" t="s">
        <v>170</v>
      </c>
      <c r="L287" s="94"/>
      <c r="M287" s="179" t="s">
        <v>1</v>
      </c>
      <c r="N287" s="180" t="s">
        <v>43</v>
      </c>
      <c r="O287" s="181">
        <v>0.53900000000000003</v>
      </c>
      <c r="P287" s="181">
        <f>O287*H287</f>
        <v>19.404</v>
      </c>
      <c r="Q287" s="181">
        <v>6.9999999999999994E-5</v>
      </c>
      <c r="R287" s="181">
        <f>Q287*H287</f>
        <v>2.5199999999999997E-3</v>
      </c>
      <c r="S287" s="181">
        <v>0</v>
      </c>
      <c r="T287" s="182">
        <f>S287*H287</f>
        <v>0</v>
      </c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R287" s="183" t="s">
        <v>171</v>
      </c>
      <c r="AT287" s="183" t="s">
        <v>166</v>
      </c>
      <c r="AU287" s="183" t="s">
        <v>87</v>
      </c>
      <c r="AY287" s="87" t="s">
        <v>164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87" t="s">
        <v>85</v>
      </c>
      <c r="BK287" s="184">
        <f>ROUND(I287*H287,2)</f>
        <v>0</v>
      </c>
      <c r="BL287" s="87" t="s">
        <v>171</v>
      </c>
      <c r="BM287" s="183" t="s">
        <v>923</v>
      </c>
    </row>
    <row r="288" spans="1:65" s="198" customFormat="1" x14ac:dyDescent="0.2">
      <c r="B288" s="199"/>
      <c r="D288" s="185" t="s">
        <v>175</v>
      </c>
      <c r="E288" s="200" t="s">
        <v>1</v>
      </c>
      <c r="F288" s="201" t="s">
        <v>924</v>
      </c>
      <c r="H288" s="202">
        <v>36</v>
      </c>
      <c r="I288" s="229"/>
      <c r="L288" s="199"/>
      <c r="M288" s="203"/>
      <c r="N288" s="204"/>
      <c r="O288" s="204"/>
      <c r="P288" s="204"/>
      <c r="Q288" s="204"/>
      <c r="R288" s="204"/>
      <c r="S288" s="204"/>
      <c r="T288" s="205"/>
      <c r="AT288" s="200" t="s">
        <v>175</v>
      </c>
      <c r="AU288" s="200" t="s">
        <v>87</v>
      </c>
      <c r="AV288" s="198" t="s">
        <v>87</v>
      </c>
      <c r="AW288" s="198" t="s">
        <v>33</v>
      </c>
      <c r="AX288" s="198" t="s">
        <v>85</v>
      </c>
      <c r="AY288" s="200" t="s">
        <v>164</v>
      </c>
    </row>
    <row r="289" spans="1:65" s="97" customFormat="1" ht="21.75" customHeight="1" x14ac:dyDescent="0.2">
      <c r="A289" s="95"/>
      <c r="B289" s="94"/>
      <c r="C289" s="214" t="s">
        <v>439</v>
      </c>
      <c r="D289" s="214" t="s">
        <v>278</v>
      </c>
      <c r="E289" s="215" t="s">
        <v>440</v>
      </c>
      <c r="F289" s="216" t="s">
        <v>441</v>
      </c>
      <c r="G289" s="217" t="s">
        <v>349</v>
      </c>
      <c r="H289" s="218">
        <v>12</v>
      </c>
      <c r="I289" s="74"/>
      <c r="J289" s="219">
        <f>ROUND(I289*H289,2)</f>
        <v>0</v>
      </c>
      <c r="K289" s="216" t="s">
        <v>170</v>
      </c>
      <c r="L289" s="220"/>
      <c r="M289" s="221" t="s">
        <v>1</v>
      </c>
      <c r="N289" s="222" t="s">
        <v>43</v>
      </c>
      <c r="O289" s="181">
        <v>0</v>
      </c>
      <c r="P289" s="181">
        <f>O289*H289</f>
        <v>0</v>
      </c>
      <c r="Q289" s="181">
        <v>0.01</v>
      </c>
      <c r="R289" s="181">
        <f>Q289*H289</f>
        <v>0.12</v>
      </c>
      <c r="S289" s="181">
        <v>0</v>
      </c>
      <c r="T289" s="182">
        <f>S289*H289</f>
        <v>0</v>
      </c>
      <c r="U289" s="95"/>
      <c r="V289" s="95"/>
      <c r="W289" s="95"/>
      <c r="X289" s="95"/>
      <c r="Y289" s="95"/>
      <c r="Z289" s="95"/>
      <c r="AA289" s="95"/>
      <c r="AB289" s="95"/>
      <c r="AC289" s="95"/>
      <c r="AD289" s="95"/>
      <c r="AE289" s="95"/>
      <c r="AR289" s="183" t="s">
        <v>212</v>
      </c>
      <c r="AT289" s="183" t="s">
        <v>278</v>
      </c>
      <c r="AU289" s="183" t="s">
        <v>87</v>
      </c>
      <c r="AY289" s="87" t="s">
        <v>164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87" t="s">
        <v>85</v>
      </c>
      <c r="BK289" s="184">
        <f>ROUND(I289*H289,2)</f>
        <v>0</v>
      </c>
      <c r="BL289" s="87" t="s">
        <v>171</v>
      </c>
      <c r="BM289" s="183" t="s">
        <v>925</v>
      </c>
    </row>
    <row r="290" spans="1:65" s="97" customFormat="1" ht="21.75" customHeight="1" x14ac:dyDescent="0.2">
      <c r="A290" s="95"/>
      <c r="B290" s="94"/>
      <c r="C290" s="214" t="s">
        <v>443</v>
      </c>
      <c r="D290" s="214" t="s">
        <v>278</v>
      </c>
      <c r="E290" s="215" t="s">
        <v>444</v>
      </c>
      <c r="F290" s="216" t="s">
        <v>445</v>
      </c>
      <c r="G290" s="217" t="s">
        <v>349</v>
      </c>
      <c r="H290" s="218">
        <v>12</v>
      </c>
      <c r="I290" s="74"/>
      <c r="J290" s="219">
        <f>ROUND(I290*H290,2)</f>
        <v>0</v>
      </c>
      <c r="K290" s="216" t="s">
        <v>170</v>
      </c>
      <c r="L290" s="220"/>
      <c r="M290" s="221" t="s">
        <v>1</v>
      </c>
      <c r="N290" s="222" t="s">
        <v>43</v>
      </c>
      <c r="O290" s="181">
        <v>0</v>
      </c>
      <c r="P290" s="181">
        <f>O290*H290</f>
        <v>0</v>
      </c>
      <c r="Q290" s="181">
        <v>0.01</v>
      </c>
      <c r="R290" s="181">
        <f>Q290*H290</f>
        <v>0.12</v>
      </c>
      <c r="S290" s="181">
        <v>0</v>
      </c>
      <c r="T290" s="182">
        <f>S290*H290</f>
        <v>0</v>
      </c>
      <c r="U290" s="95"/>
      <c r="V290" s="95"/>
      <c r="W290" s="95"/>
      <c r="X290" s="95"/>
      <c r="Y290" s="95"/>
      <c r="Z290" s="95"/>
      <c r="AA290" s="95"/>
      <c r="AB290" s="95"/>
      <c r="AC290" s="95"/>
      <c r="AD290" s="95"/>
      <c r="AE290" s="95"/>
      <c r="AR290" s="183" t="s">
        <v>212</v>
      </c>
      <c r="AT290" s="183" t="s">
        <v>278</v>
      </c>
      <c r="AU290" s="183" t="s">
        <v>87</v>
      </c>
      <c r="AY290" s="87" t="s">
        <v>164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87" t="s">
        <v>85</v>
      </c>
      <c r="BK290" s="184">
        <f>ROUND(I290*H290,2)</f>
        <v>0</v>
      </c>
      <c r="BL290" s="87" t="s">
        <v>171</v>
      </c>
      <c r="BM290" s="183" t="s">
        <v>926</v>
      </c>
    </row>
    <row r="291" spans="1:65" s="97" customFormat="1" ht="21.75" customHeight="1" x14ac:dyDescent="0.2">
      <c r="A291" s="95"/>
      <c r="B291" s="94"/>
      <c r="C291" s="214" t="s">
        <v>447</v>
      </c>
      <c r="D291" s="214" t="s">
        <v>278</v>
      </c>
      <c r="E291" s="215" t="s">
        <v>448</v>
      </c>
      <c r="F291" s="216" t="s">
        <v>449</v>
      </c>
      <c r="G291" s="217" t="s">
        <v>349</v>
      </c>
      <c r="H291" s="218">
        <v>12</v>
      </c>
      <c r="I291" s="74"/>
      <c r="J291" s="219">
        <f>ROUND(I291*H291,2)</f>
        <v>0</v>
      </c>
      <c r="K291" s="216" t="s">
        <v>170</v>
      </c>
      <c r="L291" s="220"/>
      <c r="M291" s="221" t="s">
        <v>1</v>
      </c>
      <c r="N291" s="222" t="s">
        <v>43</v>
      </c>
      <c r="O291" s="181">
        <v>0</v>
      </c>
      <c r="P291" s="181">
        <f>O291*H291</f>
        <v>0</v>
      </c>
      <c r="Q291" s="181">
        <v>3.0000000000000001E-3</v>
      </c>
      <c r="R291" s="181">
        <f>Q291*H291</f>
        <v>3.6000000000000004E-2</v>
      </c>
      <c r="S291" s="181">
        <v>0</v>
      </c>
      <c r="T291" s="182">
        <f>S291*H291</f>
        <v>0</v>
      </c>
      <c r="U291" s="95"/>
      <c r="V291" s="95"/>
      <c r="W291" s="95"/>
      <c r="X291" s="95"/>
      <c r="Y291" s="95"/>
      <c r="Z291" s="95"/>
      <c r="AA291" s="95"/>
      <c r="AB291" s="95"/>
      <c r="AC291" s="95"/>
      <c r="AD291" s="95"/>
      <c r="AE291" s="95"/>
      <c r="AR291" s="183" t="s">
        <v>212</v>
      </c>
      <c r="AT291" s="183" t="s">
        <v>278</v>
      </c>
      <c r="AU291" s="183" t="s">
        <v>87</v>
      </c>
      <c r="AY291" s="87" t="s">
        <v>164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87" t="s">
        <v>85</v>
      </c>
      <c r="BK291" s="184">
        <f>ROUND(I291*H291,2)</f>
        <v>0</v>
      </c>
      <c r="BL291" s="87" t="s">
        <v>171</v>
      </c>
      <c r="BM291" s="183" t="s">
        <v>927</v>
      </c>
    </row>
    <row r="292" spans="1:65" s="97" customFormat="1" ht="33" customHeight="1" x14ac:dyDescent="0.2">
      <c r="A292" s="95"/>
      <c r="B292" s="94"/>
      <c r="C292" s="173" t="s">
        <v>451</v>
      </c>
      <c r="D292" s="173" t="s">
        <v>166</v>
      </c>
      <c r="E292" s="174" t="s">
        <v>452</v>
      </c>
      <c r="F292" s="175" t="s">
        <v>453</v>
      </c>
      <c r="G292" s="176" t="s">
        <v>349</v>
      </c>
      <c r="H292" s="177">
        <v>12</v>
      </c>
      <c r="I292" s="73"/>
      <c r="J292" s="178">
        <f>ROUND(I292*H292,2)</f>
        <v>0</v>
      </c>
      <c r="K292" s="175" t="s">
        <v>170</v>
      </c>
      <c r="L292" s="94"/>
      <c r="M292" s="179" t="s">
        <v>1</v>
      </c>
      <c r="N292" s="180" t="s">
        <v>43</v>
      </c>
      <c r="O292" s="181">
        <v>1</v>
      </c>
      <c r="P292" s="181">
        <f>O292*H292</f>
        <v>12</v>
      </c>
      <c r="Q292" s="181">
        <v>1.6000000000000001E-4</v>
      </c>
      <c r="R292" s="181">
        <f>Q292*H292</f>
        <v>1.9200000000000003E-3</v>
      </c>
      <c r="S292" s="181">
        <v>0</v>
      </c>
      <c r="T292" s="182">
        <f>S292*H292</f>
        <v>0</v>
      </c>
      <c r="U292" s="95"/>
      <c r="V292" s="95"/>
      <c r="W292" s="95"/>
      <c r="X292" s="95"/>
      <c r="Y292" s="95"/>
      <c r="Z292" s="95"/>
      <c r="AA292" s="95"/>
      <c r="AB292" s="95"/>
      <c r="AC292" s="95"/>
      <c r="AD292" s="95"/>
      <c r="AE292" s="95"/>
      <c r="AR292" s="183" t="s">
        <v>171</v>
      </c>
      <c r="AT292" s="183" t="s">
        <v>166</v>
      </c>
      <c r="AU292" s="183" t="s">
        <v>87</v>
      </c>
      <c r="AY292" s="87" t="s">
        <v>164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87" t="s">
        <v>85</v>
      </c>
      <c r="BK292" s="184">
        <f>ROUND(I292*H292,2)</f>
        <v>0</v>
      </c>
      <c r="BL292" s="87" t="s">
        <v>171</v>
      </c>
      <c r="BM292" s="183" t="s">
        <v>928</v>
      </c>
    </row>
    <row r="293" spans="1:65" s="191" customFormat="1" x14ac:dyDescent="0.2">
      <c r="B293" s="192"/>
      <c r="D293" s="185" t="s">
        <v>175</v>
      </c>
      <c r="E293" s="193" t="s">
        <v>1</v>
      </c>
      <c r="F293" s="194" t="s">
        <v>929</v>
      </c>
      <c r="H293" s="193" t="s">
        <v>1</v>
      </c>
      <c r="I293" s="228"/>
      <c r="L293" s="192"/>
      <c r="M293" s="195"/>
      <c r="N293" s="196"/>
      <c r="O293" s="196"/>
      <c r="P293" s="196"/>
      <c r="Q293" s="196"/>
      <c r="R293" s="196"/>
      <c r="S293" s="196"/>
      <c r="T293" s="197"/>
      <c r="AT293" s="193" t="s">
        <v>175</v>
      </c>
      <c r="AU293" s="193" t="s">
        <v>87</v>
      </c>
      <c r="AV293" s="191" t="s">
        <v>85</v>
      </c>
      <c r="AW293" s="191" t="s">
        <v>33</v>
      </c>
      <c r="AX293" s="191" t="s">
        <v>78</v>
      </c>
      <c r="AY293" s="193" t="s">
        <v>164</v>
      </c>
    </row>
    <row r="294" spans="1:65" s="198" customFormat="1" x14ac:dyDescent="0.2">
      <c r="B294" s="199"/>
      <c r="D294" s="185" t="s">
        <v>175</v>
      </c>
      <c r="E294" s="200" t="s">
        <v>1</v>
      </c>
      <c r="F294" s="201" t="s">
        <v>240</v>
      </c>
      <c r="H294" s="202">
        <v>12</v>
      </c>
      <c r="I294" s="229"/>
      <c r="L294" s="199"/>
      <c r="M294" s="203"/>
      <c r="N294" s="204"/>
      <c r="O294" s="204"/>
      <c r="P294" s="204"/>
      <c r="Q294" s="204"/>
      <c r="R294" s="204"/>
      <c r="S294" s="204"/>
      <c r="T294" s="205"/>
      <c r="AT294" s="200" t="s">
        <v>175</v>
      </c>
      <c r="AU294" s="200" t="s">
        <v>87</v>
      </c>
      <c r="AV294" s="198" t="s">
        <v>87</v>
      </c>
      <c r="AW294" s="198" t="s">
        <v>33</v>
      </c>
      <c r="AX294" s="198" t="s">
        <v>85</v>
      </c>
      <c r="AY294" s="200" t="s">
        <v>164</v>
      </c>
    </row>
    <row r="295" spans="1:65" s="97" customFormat="1" ht="21.75" customHeight="1" x14ac:dyDescent="0.2">
      <c r="A295" s="95"/>
      <c r="B295" s="94"/>
      <c r="C295" s="214" t="s">
        <v>456</v>
      </c>
      <c r="D295" s="214" t="s">
        <v>278</v>
      </c>
      <c r="E295" s="215" t="s">
        <v>457</v>
      </c>
      <c r="F295" s="216" t="s">
        <v>458</v>
      </c>
      <c r="G295" s="217" t="s">
        <v>349</v>
      </c>
      <c r="H295" s="218">
        <v>12</v>
      </c>
      <c r="I295" s="74"/>
      <c r="J295" s="219">
        <f>ROUND(I295*H295,2)</f>
        <v>0</v>
      </c>
      <c r="K295" s="216" t="s">
        <v>170</v>
      </c>
      <c r="L295" s="220"/>
      <c r="M295" s="221" t="s">
        <v>1</v>
      </c>
      <c r="N295" s="222" t="s">
        <v>43</v>
      </c>
      <c r="O295" s="181">
        <v>0</v>
      </c>
      <c r="P295" s="181">
        <f>O295*H295</f>
        <v>0</v>
      </c>
      <c r="Q295" s="181">
        <v>7.2999999999999995E-2</v>
      </c>
      <c r="R295" s="181">
        <f>Q295*H295</f>
        <v>0.87599999999999989</v>
      </c>
      <c r="S295" s="181">
        <v>0</v>
      </c>
      <c r="T295" s="182">
        <f>S295*H295</f>
        <v>0</v>
      </c>
      <c r="U295" s="95"/>
      <c r="V295" s="95"/>
      <c r="W295" s="95"/>
      <c r="X295" s="95"/>
      <c r="Y295" s="95"/>
      <c r="Z295" s="95"/>
      <c r="AA295" s="95"/>
      <c r="AB295" s="95"/>
      <c r="AC295" s="95"/>
      <c r="AD295" s="95"/>
      <c r="AE295" s="95"/>
      <c r="AR295" s="183" t="s">
        <v>212</v>
      </c>
      <c r="AT295" s="183" t="s">
        <v>278</v>
      </c>
      <c r="AU295" s="183" t="s">
        <v>87</v>
      </c>
      <c r="AY295" s="87" t="s">
        <v>164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87" t="s">
        <v>85</v>
      </c>
      <c r="BK295" s="184">
        <f>ROUND(I295*H295,2)</f>
        <v>0</v>
      </c>
      <c r="BL295" s="87" t="s">
        <v>171</v>
      </c>
      <c r="BM295" s="183" t="s">
        <v>930</v>
      </c>
    </row>
    <row r="296" spans="1:65" s="97" customFormat="1" ht="33" customHeight="1" x14ac:dyDescent="0.2">
      <c r="A296" s="95"/>
      <c r="B296" s="94"/>
      <c r="C296" s="173" t="s">
        <v>460</v>
      </c>
      <c r="D296" s="173" t="s">
        <v>166</v>
      </c>
      <c r="E296" s="174" t="s">
        <v>461</v>
      </c>
      <c r="F296" s="175" t="s">
        <v>462</v>
      </c>
      <c r="G296" s="176" t="s">
        <v>349</v>
      </c>
      <c r="H296" s="177">
        <v>4</v>
      </c>
      <c r="I296" s="73"/>
      <c r="J296" s="178">
        <f>ROUND(I296*H296,2)</f>
        <v>0</v>
      </c>
      <c r="K296" s="175" t="s">
        <v>170</v>
      </c>
      <c r="L296" s="94"/>
      <c r="M296" s="179" t="s">
        <v>1</v>
      </c>
      <c r="N296" s="180" t="s">
        <v>43</v>
      </c>
      <c r="O296" s="181">
        <v>1.006</v>
      </c>
      <c r="P296" s="181">
        <f>O296*H296</f>
        <v>4.024</v>
      </c>
      <c r="Q296" s="181">
        <v>9.0000000000000006E-5</v>
      </c>
      <c r="R296" s="181">
        <f>Q296*H296</f>
        <v>3.6000000000000002E-4</v>
      </c>
      <c r="S296" s="181">
        <v>0</v>
      </c>
      <c r="T296" s="182">
        <f>S296*H296</f>
        <v>0</v>
      </c>
      <c r="U296" s="95"/>
      <c r="V296" s="95"/>
      <c r="W296" s="95"/>
      <c r="X296" s="95"/>
      <c r="Y296" s="95"/>
      <c r="Z296" s="95"/>
      <c r="AA296" s="95"/>
      <c r="AB296" s="95"/>
      <c r="AC296" s="95"/>
      <c r="AD296" s="95"/>
      <c r="AE296" s="95"/>
      <c r="AR296" s="183" t="s">
        <v>171</v>
      </c>
      <c r="AT296" s="183" t="s">
        <v>166</v>
      </c>
      <c r="AU296" s="183" t="s">
        <v>87</v>
      </c>
      <c r="AY296" s="87" t="s">
        <v>164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87" t="s">
        <v>85</v>
      </c>
      <c r="BK296" s="184">
        <f>ROUND(I296*H296,2)</f>
        <v>0</v>
      </c>
      <c r="BL296" s="87" t="s">
        <v>171</v>
      </c>
      <c r="BM296" s="183" t="s">
        <v>931</v>
      </c>
    </row>
    <row r="297" spans="1:65" s="198" customFormat="1" x14ac:dyDescent="0.2">
      <c r="B297" s="199"/>
      <c r="D297" s="185" t="s">
        <v>175</v>
      </c>
      <c r="E297" s="200" t="s">
        <v>1</v>
      </c>
      <c r="F297" s="201" t="s">
        <v>464</v>
      </c>
      <c r="H297" s="202">
        <v>4</v>
      </c>
      <c r="I297" s="229"/>
      <c r="L297" s="199"/>
      <c r="M297" s="203"/>
      <c r="N297" s="204"/>
      <c r="O297" s="204"/>
      <c r="P297" s="204"/>
      <c r="Q297" s="204"/>
      <c r="R297" s="204"/>
      <c r="S297" s="204"/>
      <c r="T297" s="205"/>
      <c r="AT297" s="200" t="s">
        <v>175</v>
      </c>
      <c r="AU297" s="200" t="s">
        <v>87</v>
      </c>
      <c r="AV297" s="198" t="s">
        <v>87</v>
      </c>
      <c r="AW297" s="198" t="s">
        <v>33</v>
      </c>
      <c r="AX297" s="198" t="s">
        <v>85</v>
      </c>
      <c r="AY297" s="200" t="s">
        <v>164</v>
      </c>
    </row>
    <row r="298" spans="1:65" s="97" customFormat="1" ht="21.75" customHeight="1" x14ac:dyDescent="0.2">
      <c r="A298" s="95"/>
      <c r="B298" s="94"/>
      <c r="C298" s="214" t="s">
        <v>465</v>
      </c>
      <c r="D298" s="214" t="s">
        <v>278</v>
      </c>
      <c r="E298" s="215" t="s">
        <v>466</v>
      </c>
      <c r="F298" s="216" t="s">
        <v>467</v>
      </c>
      <c r="G298" s="217" t="s">
        <v>349</v>
      </c>
      <c r="H298" s="218">
        <v>2</v>
      </c>
      <c r="I298" s="74"/>
      <c r="J298" s="219">
        <f>ROUND(I298*H298,2)</f>
        <v>0</v>
      </c>
      <c r="K298" s="216" t="s">
        <v>170</v>
      </c>
      <c r="L298" s="220"/>
      <c r="M298" s="221" t="s">
        <v>1</v>
      </c>
      <c r="N298" s="222" t="s">
        <v>43</v>
      </c>
      <c r="O298" s="181">
        <v>0</v>
      </c>
      <c r="P298" s="181">
        <f>O298*H298</f>
        <v>0</v>
      </c>
      <c r="Q298" s="181">
        <v>4.4999999999999998E-2</v>
      </c>
      <c r="R298" s="181">
        <f>Q298*H298</f>
        <v>0.09</v>
      </c>
      <c r="S298" s="181">
        <v>0</v>
      </c>
      <c r="T298" s="182">
        <f>S298*H298</f>
        <v>0</v>
      </c>
      <c r="U298" s="95"/>
      <c r="V298" s="95"/>
      <c r="W298" s="95"/>
      <c r="X298" s="95"/>
      <c r="Y298" s="95"/>
      <c r="Z298" s="95"/>
      <c r="AA298" s="95"/>
      <c r="AB298" s="95"/>
      <c r="AC298" s="95"/>
      <c r="AD298" s="95"/>
      <c r="AE298" s="95"/>
      <c r="AR298" s="183" t="s">
        <v>212</v>
      </c>
      <c r="AT298" s="183" t="s">
        <v>278</v>
      </c>
      <c r="AU298" s="183" t="s">
        <v>87</v>
      </c>
      <c r="AY298" s="87" t="s">
        <v>164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87" t="s">
        <v>85</v>
      </c>
      <c r="BK298" s="184">
        <f>ROUND(I298*H298,2)</f>
        <v>0</v>
      </c>
      <c r="BL298" s="87" t="s">
        <v>171</v>
      </c>
      <c r="BM298" s="183" t="s">
        <v>932</v>
      </c>
    </row>
    <row r="299" spans="1:65" s="198" customFormat="1" x14ac:dyDescent="0.2">
      <c r="B299" s="199"/>
      <c r="D299" s="185" t="s">
        <v>175</v>
      </c>
      <c r="E299" s="200" t="s">
        <v>1</v>
      </c>
      <c r="F299" s="201" t="s">
        <v>87</v>
      </c>
      <c r="H299" s="202">
        <v>2</v>
      </c>
      <c r="I299" s="229"/>
      <c r="L299" s="199"/>
      <c r="M299" s="203"/>
      <c r="N299" s="204"/>
      <c r="O299" s="204"/>
      <c r="P299" s="204"/>
      <c r="Q299" s="204"/>
      <c r="R299" s="204"/>
      <c r="S299" s="204"/>
      <c r="T299" s="205"/>
      <c r="AT299" s="200" t="s">
        <v>175</v>
      </c>
      <c r="AU299" s="200" t="s">
        <v>87</v>
      </c>
      <c r="AV299" s="198" t="s">
        <v>87</v>
      </c>
      <c r="AW299" s="198" t="s">
        <v>33</v>
      </c>
      <c r="AX299" s="198" t="s">
        <v>85</v>
      </c>
      <c r="AY299" s="200" t="s">
        <v>164</v>
      </c>
    </row>
    <row r="300" spans="1:65" s="97" customFormat="1" ht="21.75" customHeight="1" x14ac:dyDescent="0.2">
      <c r="A300" s="95"/>
      <c r="B300" s="94"/>
      <c r="C300" s="214" t="s">
        <v>469</v>
      </c>
      <c r="D300" s="214" t="s">
        <v>278</v>
      </c>
      <c r="E300" s="215" t="s">
        <v>470</v>
      </c>
      <c r="F300" s="216" t="s">
        <v>471</v>
      </c>
      <c r="G300" s="217" t="s">
        <v>349</v>
      </c>
      <c r="H300" s="218">
        <v>2</v>
      </c>
      <c r="I300" s="74"/>
      <c r="J300" s="219">
        <f>ROUND(I300*H300,2)</f>
        <v>0</v>
      </c>
      <c r="K300" s="216" t="s">
        <v>170</v>
      </c>
      <c r="L300" s="220"/>
      <c r="M300" s="221" t="s">
        <v>1</v>
      </c>
      <c r="N300" s="222" t="s">
        <v>43</v>
      </c>
      <c r="O300" s="181">
        <v>0</v>
      </c>
      <c r="P300" s="181">
        <f>O300*H300</f>
        <v>0</v>
      </c>
      <c r="Q300" s="181">
        <v>5.6000000000000001E-2</v>
      </c>
      <c r="R300" s="181">
        <f>Q300*H300</f>
        <v>0.112</v>
      </c>
      <c r="S300" s="181">
        <v>0</v>
      </c>
      <c r="T300" s="182">
        <f>S300*H300</f>
        <v>0</v>
      </c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R300" s="183" t="s">
        <v>212</v>
      </c>
      <c r="AT300" s="183" t="s">
        <v>278</v>
      </c>
      <c r="AU300" s="183" t="s">
        <v>87</v>
      </c>
      <c r="AY300" s="87" t="s">
        <v>164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87" t="s">
        <v>85</v>
      </c>
      <c r="BK300" s="184">
        <f>ROUND(I300*H300,2)</f>
        <v>0</v>
      </c>
      <c r="BL300" s="87" t="s">
        <v>171</v>
      </c>
      <c r="BM300" s="183" t="s">
        <v>933</v>
      </c>
    </row>
    <row r="301" spans="1:65" s="97" customFormat="1" ht="21.75" customHeight="1" x14ac:dyDescent="0.2">
      <c r="A301" s="95"/>
      <c r="B301" s="94"/>
      <c r="C301" s="173" t="s">
        <v>473</v>
      </c>
      <c r="D301" s="173" t="s">
        <v>166</v>
      </c>
      <c r="E301" s="174" t="s">
        <v>474</v>
      </c>
      <c r="F301" s="175" t="s">
        <v>475</v>
      </c>
      <c r="G301" s="176" t="s">
        <v>476</v>
      </c>
      <c r="H301" s="177">
        <v>2</v>
      </c>
      <c r="I301" s="73"/>
      <c r="J301" s="178">
        <f>ROUND(I301*H301,2)</f>
        <v>0</v>
      </c>
      <c r="K301" s="175" t="s">
        <v>170</v>
      </c>
      <c r="L301" s="94"/>
      <c r="M301" s="179" t="s">
        <v>1</v>
      </c>
      <c r="N301" s="180" t="s">
        <v>43</v>
      </c>
      <c r="O301" s="181">
        <v>0.84399999999999997</v>
      </c>
      <c r="P301" s="181">
        <f>O301*H301</f>
        <v>1.6879999999999999</v>
      </c>
      <c r="Q301" s="181">
        <v>3.1E-4</v>
      </c>
      <c r="R301" s="181">
        <f>Q301*H301</f>
        <v>6.2E-4</v>
      </c>
      <c r="S301" s="181">
        <v>0</v>
      </c>
      <c r="T301" s="182">
        <f>S301*H301</f>
        <v>0</v>
      </c>
      <c r="U301" s="95"/>
      <c r="V301" s="95"/>
      <c r="W301" s="95"/>
      <c r="X301" s="95"/>
      <c r="Y301" s="95"/>
      <c r="Z301" s="95"/>
      <c r="AA301" s="95"/>
      <c r="AB301" s="95"/>
      <c r="AC301" s="95"/>
      <c r="AD301" s="95"/>
      <c r="AE301" s="95"/>
      <c r="AR301" s="183" t="s">
        <v>171</v>
      </c>
      <c r="AT301" s="183" t="s">
        <v>166</v>
      </c>
      <c r="AU301" s="183" t="s">
        <v>87</v>
      </c>
      <c r="AY301" s="87" t="s">
        <v>164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87" t="s">
        <v>85</v>
      </c>
      <c r="BK301" s="184">
        <f>ROUND(I301*H301,2)</f>
        <v>0</v>
      </c>
      <c r="BL301" s="87" t="s">
        <v>171</v>
      </c>
      <c r="BM301" s="183" t="s">
        <v>934</v>
      </c>
    </row>
    <row r="302" spans="1:65" s="191" customFormat="1" x14ac:dyDescent="0.2">
      <c r="B302" s="192"/>
      <c r="D302" s="185" t="s">
        <v>175</v>
      </c>
      <c r="E302" s="193" t="s">
        <v>1</v>
      </c>
      <c r="F302" s="194" t="s">
        <v>935</v>
      </c>
      <c r="H302" s="193" t="s">
        <v>1</v>
      </c>
      <c r="I302" s="228"/>
      <c r="L302" s="192"/>
      <c r="M302" s="195"/>
      <c r="N302" s="196"/>
      <c r="O302" s="196"/>
      <c r="P302" s="196"/>
      <c r="Q302" s="196"/>
      <c r="R302" s="196"/>
      <c r="S302" s="196"/>
      <c r="T302" s="197"/>
      <c r="AT302" s="193" t="s">
        <v>175</v>
      </c>
      <c r="AU302" s="193" t="s">
        <v>87</v>
      </c>
      <c r="AV302" s="191" t="s">
        <v>85</v>
      </c>
      <c r="AW302" s="191" t="s">
        <v>33</v>
      </c>
      <c r="AX302" s="191" t="s">
        <v>78</v>
      </c>
      <c r="AY302" s="193" t="s">
        <v>164</v>
      </c>
    </row>
    <row r="303" spans="1:65" s="198" customFormat="1" x14ac:dyDescent="0.2">
      <c r="B303" s="199"/>
      <c r="D303" s="185" t="s">
        <v>175</v>
      </c>
      <c r="E303" s="200" t="s">
        <v>1</v>
      </c>
      <c r="F303" s="201" t="s">
        <v>87</v>
      </c>
      <c r="H303" s="202">
        <v>2</v>
      </c>
      <c r="I303" s="229"/>
      <c r="L303" s="199"/>
      <c r="M303" s="203"/>
      <c r="N303" s="204"/>
      <c r="O303" s="204"/>
      <c r="P303" s="204"/>
      <c r="Q303" s="204"/>
      <c r="R303" s="204"/>
      <c r="S303" s="204"/>
      <c r="T303" s="205"/>
      <c r="AT303" s="200" t="s">
        <v>175</v>
      </c>
      <c r="AU303" s="200" t="s">
        <v>87</v>
      </c>
      <c r="AV303" s="198" t="s">
        <v>87</v>
      </c>
      <c r="AW303" s="198" t="s">
        <v>33</v>
      </c>
      <c r="AX303" s="198" t="s">
        <v>85</v>
      </c>
      <c r="AY303" s="200" t="s">
        <v>164</v>
      </c>
    </row>
    <row r="304" spans="1:65" s="97" customFormat="1" ht="21.75" customHeight="1" x14ac:dyDescent="0.2">
      <c r="A304" s="95"/>
      <c r="B304" s="94"/>
      <c r="C304" s="173" t="s">
        <v>478</v>
      </c>
      <c r="D304" s="173" t="s">
        <v>166</v>
      </c>
      <c r="E304" s="174" t="s">
        <v>479</v>
      </c>
      <c r="F304" s="175" t="s">
        <v>480</v>
      </c>
      <c r="G304" s="176" t="s">
        <v>349</v>
      </c>
      <c r="H304" s="177">
        <v>5</v>
      </c>
      <c r="I304" s="73"/>
      <c r="J304" s="178">
        <f>ROUND(I304*H304,2)</f>
        <v>0</v>
      </c>
      <c r="K304" s="175" t="s">
        <v>170</v>
      </c>
      <c r="L304" s="94"/>
      <c r="M304" s="179" t="s">
        <v>1</v>
      </c>
      <c r="N304" s="180" t="s">
        <v>43</v>
      </c>
      <c r="O304" s="181">
        <v>1.5620000000000001</v>
      </c>
      <c r="P304" s="181">
        <f>O304*H304</f>
        <v>7.8100000000000005</v>
      </c>
      <c r="Q304" s="181">
        <v>9.1800000000000007E-3</v>
      </c>
      <c r="R304" s="181">
        <f>Q304*H304</f>
        <v>4.5900000000000003E-2</v>
      </c>
      <c r="S304" s="181">
        <v>0</v>
      </c>
      <c r="T304" s="182">
        <f>S304*H304</f>
        <v>0</v>
      </c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R304" s="183" t="s">
        <v>171</v>
      </c>
      <c r="AT304" s="183" t="s">
        <v>166</v>
      </c>
      <c r="AU304" s="183" t="s">
        <v>87</v>
      </c>
      <c r="AY304" s="87" t="s">
        <v>164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87" t="s">
        <v>85</v>
      </c>
      <c r="BK304" s="184">
        <f>ROUND(I304*H304,2)</f>
        <v>0</v>
      </c>
      <c r="BL304" s="87" t="s">
        <v>171</v>
      </c>
      <c r="BM304" s="183" t="s">
        <v>936</v>
      </c>
    </row>
    <row r="305" spans="1:65" s="191" customFormat="1" x14ac:dyDescent="0.2">
      <c r="B305" s="192"/>
      <c r="D305" s="185" t="s">
        <v>175</v>
      </c>
      <c r="E305" s="193" t="s">
        <v>1</v>
      </c>
      <c r="F305" s="194" t="s">
        <v>351</v>
      </c>
      <c r="H305" s="193" t="s">
        <v>1</v>
      </c>
      <c r="I305" s="228"/>
      <c r="L305" s="192"/>
      <c r="M305" s="195"/>
      <c r="N305" s="196"/>
      <c r="O305" s="196"/>
      <c r="P305" s="196"/>
      <c r="Q305" s="196"/>
      <c r="R305" s="196"/>
      <c r="S305" s="196"/>
      <c r="T305" s="197"/>
      <c r="AT305" s="193" t="s">
        <v>175</v>
      </c>
      <c r="AU305" s="193" t="s">
        <v>87</v>
      </c>
      <c r="AV305" s="191" t="s">
        <v>85</v>
      </c>
      <c r="AW305" s="191" t="s">
        <v>33</v>
      </c>
      <c r="AX305" s="191" t="s">
        <v>78</v>
      </c>
      <c r="AY305" s="193" t="s">
        <v>164</v>
      </c>
    </row>
    <row r="306" spans="1:65" s="198" customFormat="1" x14ac:dyDescent="0.2">
      <c r="B306" s="199"/>
      <c r="D306" s="185" t="s">
        <v>175</v>
      </c>
      <c r="E306" s="200" t="s">
        <v>1</v>
      </c>
      <c r="F306" s="201" t="s">
        <v>937</v>
      </c>
      <c r="H306" s="202">
        <v>5</v>
      </c>
      <c r="I306" s="229"/>
      <c r="L306" s="199"/>
      <c r="M306" s="203"/>
      <c r="N306" s="204"/>
      <c r="O306" s="204"/>
      <c r="P306" s="204"/>
      <c r="Q306" s="204"/>
      <c r="R306" s="204"/>
      <c r="S306" s="204"/>
      <c r="T306" s="205"/>
      <c r="AT306" s="200" t="s">
        <v>175</v>
      </c>
      <c r="AU306" s="200" t="s">
        <v>87</v>
      </c>
      <c r="AV306" s="198" t="s">
        <v>87</v>
      </c>
      <c r="AW306" s="198" t="s">
        <v>33</v>
      </c>
      <c r="AX306" s="198" t="s">
        <v>85</v>
      </c>
      <c r="AY306" s="200" t="s">
        <v>164</v>
      </c>
    </row>
    <row r="307" spans="1:65" s="97" customFormat="1" ht="21.75" customHeight="1" x14ac:dyDescent="0.2">
      <c r="A307" s="95"/>
      <c r="B307" s="94"/>
      <c r="C307" s="214" t="s">
        <v>483</v>
      </c>
      <c r="D307" s="214" t="s">
        <v>278</v>
      </c>
      <c r="E307" s="215" t="s">
        <v>492</v>
      </c>
      <c r="F307" s="216" t="s">
        <v>493</v>
      </c>
      <c r="G307" s="217" t="s">
        <v>349</v>
      </c>
      <c r="H307" s="218">
        <v>3</v>
      </c>
      <c r="I307" s="74"/>
      <c r="J307" s="219">
        <f>ROUND(I307*H307,2)</f>
        <v>0</v>
      </c>
      <c r="K307" s="216" t="s">
        <v>170</v>
      </c>
      <c r="L307" s="220"/>
      <c r="M307" s="221" t="s">
        <v>1</v>
      </c>
      <c r="N307" s="222" t="s">
        <v>43</v>
      </c>
      <c r="O307" s="181">
        <v>0</v>
      </c>
      <c r="P307" s="181">
        <f>O307*H307</f>
        <v>0</v>
      </c>
      <c r="Q307" s="181">
        <v>1.0129999999999999</v>
      </c>
      <c r="R307" s="181">
        <f>Q307*H307</f>
        <v>3.0389999999999997</v>
      </c>
      <c r="S307" s="181">
        <v>0</v>
      </c>
      <c r="T307" s="182">
        <f>S307*H307</f>
        <v>0</v>
      </c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R307" s="183" t="s">
        <v>212</v>
      </c>
      <c r="AT307" s="183" t="s">
        <v>278</v>
      </c>
      <c r="AU307" s="183" t="s">
        <v>87</v>
      </c>
      <c r="AY307" s="87" t="s">
        <v>164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87" t="s">
        <v>85</v>
      </c>
      <c r="BK307" s="184">
        <f>ROUND(I307*H307,2)</f>
        <v>0</v>
      </c>
      <c r="BL307" s="87" t="s">
        <v>171</v>
      </c>
      <c r="BM307" s="183" t="s">
        <v>938</v>
      </c>
    </row>
    <row r="308" spans="1:65" s="97" customFormat="1" ht="21.75" customHeight="1" x14ac:dyDescent="0.2">
      <c r="A308" s="95"/>
      <c r="B308" s="94"/>
      <c r="C308" s="214" t="s">
        <v>487</v>
      </c>
      <c r="D308" s="214" t="s">
        <v>278</v>
      </c>
      <c r="E308" s="215" t="s">
        <v>484</v>
      </c>
      <c r="F308" s="216" t="s">
        <v>485</v>
      </c>
      <c r="G308" s="217" t="s">
        <v>349</v>
      </c>
      <c r="H308" s="218">
        <v>2</v>
      </c>
      <c r="I308" s="74"/>
      <c r="J308" s="219">
        <f>ROUND(I308*H308,2)</f>
        <v>0</v>
      </c>
      <c r="K308" s="216" t="s">
        <v>170</v>
      </c>
      <c r="L308" s="220"/>
      <c r="M308" s="221" t="s">
        <v>1</v>
      </c>
      <c r="N308" s="222" t="s">
        <v>43</v>
      </c>
      <c r="O308" s="181">
        <v>0</v>
      </c>
      <c r="P308" s="181">
        <f>O308*H308</f>
        <v>0</v>
      </c>
      <c r="Q308" s="181">
        <v>0.254</v>
      </c>
      <c r="R308" s="181">
        <f>Q308*H308</f>
        <v>0.50800000000000001</v>
      </c>
      <c r="S308" s="181">
        <v>0</v>
      </c>
      <c r="T308" s="182">
        <f>S308*H308</f>
        <v>0</v>
      </c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R308" s="183" t="s">
        <v>212</v>
      </c>
      <c r="AT308" s="183" t="s">
        <v>278</v>
      </c>
      <c r="AU308" s="183" t="s">
        <v>87</v>
      </c>
      <c r="AY308" s="87" t="s">
        <v>164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87" t="s">
        <v>85</v>
      </c>
      <c r="BK308" s="184">
        <f>ROUND(I308*H308,2)</f>
        <v>0</v>
      </c>
      <c r="BL308" s="87" t="s">
        <v>171</v>
      </c>
      <c r="BM308" s="183" t="s">
        <v>939</v>
      </c>
    </row>
    <row r="309" spans="1:65" s="97" customFormat="1" ht="21.75" customHeight="1" x14ac:dyDescent="0.2">
      <c r="A309" s="95"/>
      <c r="B309" s="94"/>
      <c r="C309" s="173" t="s">
        <v>491</v>
      </c>
      <c r="D309" s="173" t="s">
        <v>166</v>
      </c>
      <c r="E309" s="174" t="s">
        <v>496</v>
      </c>
      <c r="F309" s="175" t="s">
        <v>497</v>
      </c>
      <c r="G309" s="176" t="s">
        <v>349</v>
      </c>
      <c r="H309" s="177">
        <v>2</v>
      </c>
      <c r="I309" s="73"/>
      <c r="J309" s="178">
        <f>ROUND(I309*H309,2)</f>
        <v>0</v>
      </c>
      <c r="K309" s="175" t="s">
        <v>170</v>
      </c>
      <c r="L309" s="94"/>
      <c r="M309" s="179" t="s">
        <v>1</v>
      </c>
      <c r="N309" s="180" t="s">
        <v>43</v>
      </c>
      <c r="O309" s="181">
        <v>1.6639999999999999</v>
      </c>
      <c r="P309" s="181">
        <f>O309*H309</f>
        <v>3.3279999999999998</v>
      </c>
      <c r="Q309" s="181">
        <v>1.1469999999999999E-2</v>
      </c>
      <c r="R309" s="181">
        <f>Q309*H309</f>
        <v>2.2939999999999999E-2</v>
      </c>
      <c r="S309" s="181">
        <v>0</v>
      </c>
      <c r="T309" s="182">
        <f>S309*H309</f>
        <v>0</v>
      </c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R309" s="183" t="s">
        <v>171</v>
      </c>
      <c r="AT309" s="183" t="s">
        <v>166</v>
      </c>
      <c r="AU309" s="183" t="s">
        <v>87</v>
      </c>
      <c r="AY309" s="87" t="s">
        <v>164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87" t="s">
        <v>85</v>
      </c>
      <c r="BK309" s="184">
        <f>ROUND(I309*H309,2)</f>
        <v>0</v>
      </c>
      <c r="BL309" s="87" t="s">
        <v>171</v>
      </c>
      <c r="BM309" s="183" t="s">
        <v>940</v>
      </c>
    </row>
    <row r="310" spans="1:65" s="191" customFormat="1" x14ac:dyDescent="0.2">
      <c r="B310" s="192"/>
      <c r="D310" s="185" t="s">
        <v>175</v>
      </c>
      <c r="E310" s="193" t="s">
        <v>1</v>
      </c>
      <c r="F310" s="194" t="s">
        <v>351</v>
      </c>
      <c r="H310" s="193" t="s">
        <v>1</v>
      </c>
      <c r="I310" s="228"/>
      <c r="L310" s="192"/>
      <c r="M310" s="195"/>
      <c r="N310" s="196"/>
      <c r="O310" s="196"/>
      <c r="P310" s="196"/>
      <c r="Q310" s="196"/>
      <c r="R310" s="196"/>
      <c r="S310" s="196"/>
      <c r="T310" s="197"/>
      <c r="AT310" s="193" t="s">
        <v>175</v>
      </c>
      <c r="AU310" s="193" t="s">
        <v>87</v>
      </c>
      <c r="AV310" s="191" t="s">
        <v>85</v>
      </c>
      <c r="AW310" s="191" t="s">
        <v>33</v>
      </c>
      <c r="AX310" s="191" t="s">
        <v>78</v>
      </c>
      <c r="AY310" s="193" t="s">
        <v>164</v>
      </c>
    </row>
    <row r="311" spans="1:65" s="198" customFormat="1" x14ac:dyDescent="0.2">
      <c r="B311" s="199"/>
      <c r="D311" s="185" t="s">
        <v>175</v>
      </c>
      <c r="E311" s="200" t="s">
        <v>1</v>
      </c>
      <c r="F311" s="201" t="s">
        <v>87</v>
      </c>
      <c r="H311" s="202">
        <v>2</v>
      </c>
      <c r="I311" s="229"/>
      <c r="L311" s="199"/>
      <c r="M311" s="203"/>
      <c r="N311" s="204"/>
      <c r="O311" s="204"/>
      <c r="P311" s="204"/>
      <c r="Q311" s="204"/>
      <c r="R311" s="204"/>
      <c r="S311" s="204"/>
      <c r="T311" s="205"/>
      <c r="AT311" s="200" t="s">
        <v>175</v>
      </c>
      <c r="AU311" s="200" t="s">
        <v>87</v>
      </c>
      <c r="AV311" s="198" t="s">
        <v>87</v>
      </c>
      <c r="AW311" s="198" t="s">
        <v>33</v>
      </c>
      <c r="AX311" s="198" t="s">
        <v>85</v>
      </c>
      <c r="AY311" s="200" t="s">
        <v>164</v>
      </c>
    </row>
    <row r="312" spans="1:65" s="97" customFormat="1" ht="21.75" customHeight="1" x14ac:dyDescent="0.2">
      <c r="A312" s="95"/>
      <c r="B312" s="94"/>
      <c r="C312" s="214" t="s">
        <v>495</v>
      </c>
      <c r="D312" s="214" t="s">
        <v>278</v>
      </c>
      <c r="E312" s="215" t="s">
        <v>500</v>
      </c>
      <c r="F312" s="216" t="s">
        <v>501</v>
      </c>
      <c r="G312" s="217" t="s">
        <v>349</v>
      </c>
      <c r="H312" s="218">
        <v>2</v>
      </c>
      <c r="I312" s="74"/>
      <c r="J312" s="219">
        <f>ROUND(I312*H312,2)</f>
        <v>0</v>
      </c>
      <c r="K312" s="216" t="s">
        <v>170</v>
      </c>
      <c r="L312" s="220"/>
      <c r="M312" s="221" t="s">
        <v>1</v>
      </c>
      <c r="N312" s="222" t="s">
        <v>43</v>
      </c>
      <c r="O312" s="181">
        <v>0</v>
      </c>
      <c r="P312" s="181">
        <f>O312*H312</f>
        <v>0</v>
      </c>
      <c r="Q312" s="181">
        <v>0.58499999999999996</v>
      </c>
      <c r="R312" s="181">
        <f>Q312*H312</f>
        <v>1.17</v>
      </c>
      <c r="S312" s="181">
        <v>0</v>
      </c>
      <c r="T312" s="182">
        <f>S312*H312</f>
        <v>0</v>
      </c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R312" s="183" t="s">
        <v>212</v>
      </c>
      <c r="AT312" s="183" t="s">
        <v>278</v>
      </c>
      <c r="AU312" s="183" t="s">
        <v>87</v>
      </c>
      <c r="AY312" s="87" t="s">
        <v>164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87" t="s">
        <v>85</v>
      </c>
      <c r="BK312" s="184">
        <f>ROUND(I312*H312,2)</f>
        <v>0</v>
      </c>
      <c r="BL312" s="87" t="s">
        <v>171</v>
      </c>
      <c r="BM312" s="183" t="s">
        <v>941</v>
      </c>
    </row>
    <row r="313" spans="1:65" s="97" customFormat="1" ht="21.75" customHeight="1" x14ac:dyDescent="0.2">
      <c r="A313" s="95"/>
      <c r="B313" s="94"/>
      <c r="C313" s="173" t="s">
        <v>499</v>
      </c>
      <c r="D313" s="173" t="s">
        <v>166</v>
      </c>
      <c r="E313" s="174" t="s">
        <v>504</v>
      </c>
      <c r="F313" s="175" t="s">
        <v>505</v>
      </c>
      <c r="G313" s="176" t="s">
        <v>349</v>
      </c>
      <c r="H313" s="177">
        <v>2</v>
      </c>
      <c r="I313" s="73"/>
      <c r="J313" s="178">
        <f>ROUND(I313*H313,2)</f>
        <v>0</v>
      </c>
      <c r="K313" s="175" t="s">
        <v>170</v>
      </c>
      <c r="L313" s="94"/>
      <c r="M313" s="179" t="s">
        <v>1</v>
      </c>
      <c r="N313" s="180" t="s">
        <v>43</v>
      </c>
      <c r="O313" s="181">
        <v>2.08</v>
      </c>
      <c r="P313" s="181">
        <f>O313*H313</f>
        <v>4.16</v>
      </c>
      <c r="Q313" s="181">
        <v>2.7529999999999999E-2</v>
      </c>
      <c r="R313" s="181">
        <f>Q313*H313</f>
        <v>5.5059999999999998E-2</v>
      </c>
      <c r="S313" s="181">
        <v>0</v>
      </c>
      <c r="T313" s="182">
        <f>S313*H313</f>
        <v>0</v>
      </c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R313" s="183" t="s">
        <v>171</v>
      </c>
      <c r="AT313" s="183" t="s">
        <v>166</v>
      </c>
      <c r="AU313" s="183" t="s">
        <v>87</v>
      </c>
      <c r="AY313" s="87" t="s">
        <v>164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87" t="s">
        <v>85</v>
      </c>
      <c r="BK313" s="184">
        <f>ROUND(I313*H313,2)</f>
        <v>0</v>
      </c>
      <c r="BL313" s="87" t="s">
        <v>171</v>
      </c>
      <c r="BM313" s="183" t="s">
        <v>942</v>
      </c>
    </row>
    <row r="314" spans="1:65" s="191" customFormat="1" x14ac:dyDescent="0.2">
      <c r="B314" s="192"/>
      <c r="D314" s="185" t="s">
        <v>175</v>
      </c>
      <c r="E314" s="193" t="s">
        <v>1</v>
      </c>
      <c r="F314" s="194" t="s">
        <v>351</v>
      </c>
      <c r="H314" s="193" t="s">
        <v>1</v>
      </c>
      <c r="I314" s="228"/>
      <c r="L314" s="192"/>
      <c r="M314" s="195"/>
      <c r="N314" s="196"/>
      <c r="O314" s="196"/>
      <c r="P314" s="196"/>
      <c r="Q314" s="196"/>
      <c r="R314" s="196"/>
      <c r="S314" s="196"/>
      <c r="T314" s="197"/>
      <c r="AT314" s="193" t="s">
        <v>175</v>
      </c>
      <c r="AU314" s="193" t="s">
        <v>87</v>
      </c>
      <c r="AV314" s="191" t="s">
        <v>85</v>
      </c>
      <c r="AW314" s="191" t="s">
        <v>33</v>
      </c>
      <c r="AX314" s="191" t="s">
        <v>78</v>
      </c>
      <c r="AY314" s="193" t="s">
        <v>164</v>
      </c>
    </row>
    <row r="315" spans="1:65" s="198" customFormat="1" x14ac:dyDescent="0.2">
      <c r="B315" s="199"/>
      <c r="D315" s="185" t="s">
        <v>175</v>
      </c>
      <c r="E315" s="200" t="s">
        <v>1</v>
      </c>
      <c r="F315" s="201" t="s">
        <v>87</v>
      </c>
      <c r="H315" s="202">
        <v>2</v>
      </c>
      <c r="I315" s="229"/>
      <c r="L315" s="199"/>
      <c r="M315" s="203"/>
      <c r="N315" s="204"/>
      <c r="O315" s="204"/>
      <c r="P315" s="204"/>
      <c r="Q315" s="204"/>
      <c r="R315" s="204"/>
      <c r="S315" s="204"/>
      <c r="T315" s="205"/>
      <c r="AT315" s="200" t="s">
        <v>175</v>
      </c>
      <c r="AU315" s="200" t="s">
        <v>87</v>
      </c>
      <c r="AV315" s="198" t="s">
        <v>87</v>
      </c>
      <c r="AW315" s="198" t="s">
        <v>33</v>
      </c>
      <c r="AX315" s="198" t="s">
        <v>85</v>
      </c>
      <c r="AY315" s="200" t="s">
        <v>164</v>
      </c>
    </row>
    <row r="316" spans="1:65" s="97" customFormat="1" ht="21.75" customHeight="1" x14ac:dyDescent="0.2">
      <c r="A316" s="95"/>
      <c r="B316" s="94"/>
      <c r="C316" s="214" t="s">
        <v>503</v>
      </c>
      <c r="D316" s="214" t="s">
        <v>278</v>
      </c>
      <c r="E316" s="215" t="s">
        <v>508</v>
      </c>
      <c r="F316" s="216" t="s">
        <v>509</v>
      </c>
      <c r="G316" s="217" t="s">
        <v>349</v>
      </c>
      <c r="H316" s="218">
        <v>2</v>
      </c>
      <c r="I316" s="74"/>
      <c r="J316" s="219">
        <f>ROUND(I316*H316,2)</f>
        <v>0</v>
      </c>
      <c r="K316" s="216" t="s">
        <v>1</v>
      </c>
      <c r="L316" s="220"/>
      <c r="M316" s="221" t="s">
        <v>1</v>
      </c>
      <c r="N316" s="222" t="s">
        <v>43</v>
      </c>
      <c r="O316" s="181">
        <v>0</v>
      </c>
      <c r="P316" s="181">
        <f>O316*H316</f>
        <v>0</v>
      </c>
      <c r="Q316" s="181">
        <v>2.1</v>
      </c>
      <c r="R316" s="181">
        <f>Q316*H316</f>
        <v>4.2</v>
      </c>
      <c r="S316" s="181">
        <v>0</v>
      </c>
      <c r="T316" s="182">
        <f>S316*H316</f>
        <v>0</v>
      </c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R316" s="183" t="s">
        <v>212</v>
      </c>
      <c r="AT316" s="183" t="s">
        <v>278</v>
      </c>
      <c r="AU316" s="183" t="s">
        <v>87</v>
      </c>
      <c r="AY316" s="87" t="s">
        <v>164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87" t="s">
        <v>85</v>
      </c>
      <c r="BK316" s="184">
        <f>ROUND(I316*H316,2)</f>
        <v>0</v>
      </c>
      <c r="BL316" s="87" t="s">
        <v>171</v>
      </c>
      <c r="BM316" s="183" t="s">
        <v>943</v>
      </c>
    </row>
    <row r="317" spans="1:65" s="97" customFormat="1" ht="21.75" customHeight="1" x14ac:dyDescent="0.2">
      <c r="A317" s="95"/>
      <c r="B317" s="94"/>
      <c r="C317" s="214" t="s">
        <v>507</v>
      </c>
      <c r="D317" s="214" t="s">
        <v>278</v>
      </c>
      <c r="E317" s="215" t="s">
        <v>512</v>
      </c>
      <c r="F317" s="216" t="s">
        <v>513</v>
      </c>
      <c r="G317" s="217" t="s">
        <v>349</v>
      </c>
      <c r="H317" s="218">
        <v>7</v>
      </c>
      <c r="I317" s="74"/>
      <c r="J317" s="219">
        <f>ROUND(I317*H317,2)</f>
        <v>0</v>
      </c>
      <c r="K317" s="216" t="s">
        <v>170</v>
      </c>
      <c r="L317" s="220"/>
      <c r="M317" s="221" t="s">
        <v>1</v>
      </c>
      <c r="N317" s="222" t="s">
        <v>43</v>
      </c>
      <c r="O317" s="181">
        <v>0</v>
      </c>
      <c r="P317" s="181">
        <f>O317*H317</f>
        <v>0</v>
      </c>
      <c r="Q317" s="181">
        <v>2E-3</v>
      </c>
      <c r="R317" s="181">
        <f>Q317*H317</f>
        <v>1.4E-2</v>
      </c>
      <c r="S317" s="181">
        <v>0</v>
      </c>
      <c r="T317" s="182">
        <f>S317*H317</f>
        <v>0</v>
      </c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R317" s="183" t="s">
        <v>212</v>
      </c>
      <c r="AT317" s="183" t="s">
        <v>278</v>
      </c>
      <c r="AU317" s="183" t="s">
        <v>87</v>
      </c>
      <c r="AY317" s="87" t="s">
        <v>164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87" t="s">
        <v>85</v>
      </c>
      <c r="BK317" s="184">
        <f>ROUND(I317*H317,2)</f>
        <v>0</v>
      </c>
      <c r="BL317" s="87" t="s">
        <v>171</v>
      </c>
      <c r="BM317" s="183" t="s">
        <v>944</v>
      </c>
    </row>
    <row r="318" spans="1:65" s="191" customFormat="1" x14ac:dyDescent="0.2">
      <c r="B318" s="192"/>
      <c r="D318" s="185" t="s">
        <v>175</v>
      </c>
      <c r="E318" s="193" t="s">
        <v>1</v>
      </c>
      <c r="F318" s="194" t="s">
        <v>351</v>
      </c>
      <c r="H318" s="193" t="s">
        <v>1</v>
      </c>
      <c r="I318" s="228"/>
      <c r="L318" s="192"/>
      <c r="M318" s="195"/>
      <c r="N318" s="196"/>
      <c r="O318" s="196"/>
      <c r="P318" s="196"/>
      <c r="Q318" s="196"/>
      <c r="R318" s="196"/>
      <c r="S318" s="196"/>
      <c r="T318" s="197"/>
      <c r="AT318" s="193" t="s">
        <v>175</v>
      </c>
      <c r="AU318" s="193" t="s">
        <v>87</v>
      </c>
      <c r="AV318" s="191" t="s">
        <v>85</v>
      </c>
      <c r="AW318" s="191" t="s">
        <v>33</v>
      </c>
      <c r="AX318" s="191" t="s">
        <v>78</v>
      </c>
      <c r="AY318" s="193" t="s">
        <v>164</v>
      </c>
    </row>
    <row r="319" spans="1:65" s="198" customFormat="1" x14ac:dyDescent="0.2">
      <c r="B319" s="199"/>
      <c r="D319" s="185" t="s">
        <v>175</v>
      </c>
      <c r="E319" s="200" t="s">
        <v>1</v>
      </c>
      <c r="F319" s="201" t="s">
        <v>207</v>
      </c>
      <c r="H319" s="202">
        <v>7</v>
      </c>
      <c r="I319" s="229"/>
      <c r="L319" s="199"/>
      <c r="M319" s="203"/>
      <c r="N319" s="204"/>
      <c r="O319" s="204"/>
      <c r="P319" s="204"/>
      <c r="Q319" s="204"/>
      <c r="R319" s="204"/>
      <c r="S319" s="204"/>
      <c r="T319" s="205"/>
      <c r="AT319" s="200" t="s">
        <v>175</v>
      </c>
      <c r="AU319" s="200" t="s">
        <v>87</v>
      </c>
      <c r="AV319" s="198" t="s">
        <v>87</v>
      </c>
      <c r="AW319" s="198" t="s">
        <v>33</v>
      </c>
      <c r="AX319" s="198" t="s">
        <v>85</v>
      </c>
      <c r="AY319" s="200" t="s">
        <v>164</v>
      </c>
    </row>
    <row r="320" spans="1:65" s="97" customFormat="1" ht="21.75" customHeight="1" x14ac:dyDescent="0.2">
      <c r="A320" s="95"/>
      <c r="B320" s="94"/>
      <c r="C320" s="173" t="s">
        <v>511</v>
      </c>
      <c r="D320" s="173" t="s">
        <v>166</v>
      </c>
      <c r="E320" s="174" t="s">
        <v>516</v>
      </c>
      <c r="F320" s="175" t="s">
        <v>517</v>
      </c>
      <c r="G320" s="176" t="s">
        <v>349</v>
      </c>
      <c r="H320" s="177">
        <v>2</v>
      </c>
      <c r="I320" s="73"/>
      <c r="J320" s="178">
        <f>ROUND(I320*H320,2)</f>
        <v>0</v>
      </c>
      <c r="K320" s="175" t="s">
        <v>170</v>
      </c>
      <c r="L320" s="94"/>
      <c r="M320" s="179" t="s">
        <v>1</v>
      </c>
      <c r="N320" s="180" t="s">
        <v>43</v>
      </c>
      <c r="O320" s="181">
        <v>0.64100000000000001</v>
      </c>
      <c r="P320" s="181">
        <f>O320*H320</f>
        <v>1.282</v>
      </c>
      <c r="Q320" s="181">
        <v>0</v>
      </c>
      <c r="R320" s="181">
        <f>Q320*H320</f>
        <v>0</v>
      </c>
      <c r="S320" s="181">
        <v>0.1</v>
      </c>
      <c r="T320" s="182">
        <f>S320*H320</f>
        <v>0.2</v>
      </c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R320" s="183" t="s">
        <v>171</v>
      </c>
      <c r="AT320" s="183" t="s">
        <v>166</v>
      </c>
      <c r="AU320" s="183" t="s">
        <v>87</v>
      </c>
      <c r="AY320" s="87" t="s">
        <v>164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87" t="s">
        <v>85</v>
      </c>
      <c r="BK320" s="184">
        <f>ROUND(I320*H320,2)</f>
        <v>0</v>
      </c>
      <c r="BL320" s="87" t="s">
        <v>171</v>
      </c>
      <c r="BM320" s="183" t="s">
        <v>945</v>
      </c>
    </row>
    <row r="321" spans="1:65" s="97" customFormat="1" ht="21.75" customHeight="1" x14ac:dyDescent="0.2">
      <c r="A321" s="95"/>
      <c r="B321" s="94"/>
      <c r="C321" s="173" t="s">
        <v>515</v>
      </c>
      <c r="D321" s="173" t="s">
        <v>166</v>
      </c>
      <c r="E321" s="174" t="s">
        <v>520</v>
      </c>
      <c r="F321" s="175" t="s">
        <v>521</v>
      </c>
      <c r="G321" s="176" t="s">
        <v>349</v>
      </c>
      <c r="H321" s="177">
        <v>2</v>
      </c>
      <c r="I321" s="73"/>
      <c r="J321" s="178">
        <f>ROUND(I321*H321,2)</f>
        <v>0</v>
      </c>
      <c r="K321" s="175" t="s">
        <v>1</v>
      </c>
      <c r="L321" s="94"/>
      <c r="M321" s="179" t="s">
        <v>1</v>
      </c>
      <c r="N321" s="180" t="s">
        <v>43</v>
      </c>
      <c r="O321" s="181">
        <v>1.994</v>
      </c>
      <c r="P321" s="181">
        <f>O321*H321</f>
        <v>3.988</v>
      </c>
      <c r="Q321" s="181">
        <v>0.217338</v>
      </c>
      <c r="R321" s="181">
        <f>Q321*H321</f>
        <v>0.43467600000000001</v>
      </c>
      <c r="S321" s="181">
        <v>0</v>
      </c>
      <c r="T321" s="182">
        <f>S321*H321</f>
        <v>0</v>
      </c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R321" s="183" t="s">
        <v>171</v>
      </c>
      <c r="AT321" s="183" t="s">
        <v>166</v>
      </c>
      <c r="AU321" s="183" t="s">
        <v>87</v>
      </c>
      <c r="AY321" s="87" t="s">
        <v>164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87" t="s">
        <v>85</v>
      </c>
      <c r="BK321" s="184">
        <f>ROUND(I321*H321,2)</f>
        <v>0</v>
      </c>
      <c r="BL321" s="87" t="s">
        <v>171</v>
      </c>
      <c r="BM321" s="183" t="s">
        <v>946</v>
      </c>
    </row>
    <row r="322" spans="1:65" s="191" customFormat="1" x14ac:dyDescent="0.2">
      <c r="B322" s="192"/>
      <c r="D322" s="185" t="s">
        <v>175</v>
      </c>
      <c r="E322" s="193" t="s">
        <v>1</v>
      </c>
      <c r="F322" s="194" t="s">
        <v>351</v>
      </c>
      <c r="H322" s="193" t="s">
        <v>1</v>
      </c>
      <c r="I322" s="228"/>
      <c r="L322" s="192"/>
      <c r="M322" s="195"/>
      <c r="N322" s="196"/>
      <c r="O322" s="196"/>
      <c r="P322" s="196"/>
      <c r="Q322" s="196"/>
      <c r="R322" s="196"/>
      <c r="S322" s="196"/>
      <c r="T322" s="197"/>
      <c r="AT322" s="193" t="s">
        <v>175</v>
      </c>
      <c r="AU322" s="193" t="s">
        <v>87</v>
      </c>
      <c r="AV322" s="191" t="s">
        <v>85</v>
      </c>
      <c r="AW322" s="191" t="s">
        <v>33</v>
      </c>
      <c r="AX322" s="191" t="s">
        <v>78</v>
      </c>
      <c r="AY322" s="193" t="s">
        <v>164</v>
      </c>
    </row>
    <row r="323" spans="1:65" s="198" customFormat="1" x14ac:dyDescent="0.2">
      <c r="B323" s="199"/>
      <c r="D323" s="185" t="s">
        <v>175</v>
      </c>
      <c r="E323" s="200" t="s">
        <v>1</v>
      </c>
      <c r="F323" s="201" t="s">
        <v>87</v>
      </c>
      <c r="H323" s="202">
        <v>2</v>
      </c>
      <c r="I323" s="229"/>
      <c r="L323" s="199"/>
      <c r="M323" s="203"/>
      <c r="N323" s="204"/>
      <c r="O323" s="204"/>
      <c r="P323" s="204"/>
      <c r="Q323" s="204"/>
      <c r="R323" s="204"/>
      <c r="S323" s="204"/>
      <c r="T323" s="205"/>
      <c r="AT323" s="200" t="s">
        <v>175</v>
      </c>
      <c r="AU323" s="200" t="s">
        <v>87</v>
      </c>
      <c r="AV323" s="198" t="s">
        <v>87</v>
      </c>
      <c r="AW323" s="198" t="s">
        <v>33</v>
      </c>
      <c r="AX323" s="198" t="s">
        <v>85</v>
      </c>
      <c r="AY323" s="200" t="s">
        <v>164</v>
      </c>
    </row>
    <row r="324" spans="1:65" s="97" customFormat="1" ht="21.75" customHeight="1" x14ac:dyDescent="0.2">
      <c r="A324" s="95"/>
      <c r="B324" s="94"/>
      <c r="C324" s="214" t="s">
        <v>519</v>
      </c>
      <c r="D324" s="214" t="s">
        <v>278</v>
      </c>
      <c r="E324" s="215" t="s">
        <v>524</v>
      </c>
      <c r="F324" s="216" t="s">
        <v>525</v>
      </c>
      <c r="G324" s="217" t="s">
        <v>349</v>
      </c>
      <c r="H324" s="218">
        <v>2</v>
      </c>
      <c r="I324" s="74"/>
      <c r="J324" s="219">
        <f>ROUND(I324*H324,2)</f>
        <v>0</v>
      </c>
      <c r="K324" s="216" t="s">
        <v>1</v>
      </c>
      <c r="L324" s="220"/>
      <c r="M324" s="221" t="s">
        <v>1</v>
      </c>
      <c r="N324" s="222" t="s">
        <v>43</v>
      </c>
      <c r="O324" s="181">
        <v>0</v>
      </c>
      <c r="P324" s="181">
        <f>O324*H324</f>
        <v>0</v>
      </c>
      <c r="Q324" s="181">
        <v>8.1000000000000003E-2</v>
      </c>
      <c r="R324" s="181">
        <f>Q324*H324</f>
        <v>0.16200000000000001</v>
      </c>
      <c r="S324" s="181">
        <v>0</v>
      </c>
      <c r="T324" s="182">
        <f>S324*H324</f>
        <v>0</v>
      </c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R324" s="183" t="s">
        <v>212</v>
      </c>
      <c r="AT324" s="183" t="s">
        <v>278</v>
      </c>
      <c r="AU324" s="183" t="s">
        <v>87</v>
      </c>
      <c r="AY324" s="87" t="s">
        <v>164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87" t="s">
        <v>85</v>
      </c>
      <c r="BK324" s="184">
        <f>ROUND(I324*H324,2)</f>
        <v>0</v>
      </c>
      <c r="BL324" s="87" t="s">
        <v>171</v>
      </c>
      <c r="BM324" s="183" t="s">
        <v>947</v>
      </c>
    </row>
    <row r="325" spans="1:65" s="97" customFormat="1" ht="16.5" customHeight="1" x14ac:dyDescent="0.2">
      <c r="A325" s="95"/>
      <c r="B325" s="94"/>
      <c r="C325" s="173" t="s">
        <v>523</v>
      </c>
      <c r="D325" s="173" t="s">
        <v>166</v>
      </c>
      <c r="E325" s="174" t="s">
        <v>528</v>
      </c>
      <c r="F325" s="175" t="s">
        <v>529</v>
      </c>
      <c r="G325" s="176" t="s">
        <v>187</v>
      </c>
      <c r="H325" s="177">
        <v>88.36</v>
      </c>
      <c r="I325" s="73"/>
      <c r="J325" s="178">
        <f>ROUND(I325*H325,2)</f>
        <v>0</v>
      </c>
      <c r="K325" s="175" t="s">
        <v>1</v>
      </c>
      <c r="L325" s="94"/>
      <c r="M325" s="179" t="s">
        <v>1</v>
      </c>
      <c r="N325" s="180" t="s">
        <v>43</v>
      </c>
      <c r="O325" s="181">
        <v>2.5000000000000001E-2</v>
      </c>
      <c r="P325" s="181">
        <f>O325*H325</f>
        <v>2.2090000000000001</v>
      </c>
      <c r="Q325" s="181">
        <v>9.0000000000000006E-5</v>
      </c>
      <c r="R325" s="181">
        <f>Q325*H325</f>
        <v>7.9524000000000001E-3</v>
      </c>
      <c r="S325" s="181">
        <v>0</v>
      </c>
      <c r="T325" s="182">
        <f>S325*H325</f>
        <v>0</v>
      </c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R325" s="183" t="s">
        <v>171</v>
      </c>
      <c r="AT325" s="183" t="s">
        <v>166</v>
      </c>
      <c r="AU325" s="183" t="s">
        <v>87</v>
      </c>
      <c r="AY325" s="87" t="s">
        <v>164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87" t="s">
        <v>85</v>
      </c>
      <c r="BK325" s="184">
        <f>ROUND(I325*H325,2)</f>
        <v>0</v>
      </c>
      <c r="BL325" s="87" t="s">
        <v>171</v>
      </c>
      <c r="BM325" s="183" t="s">
        <v>948</v>
      </c>
    </row>
    <row r="326" spans="1:65" s="191" customFormat="1" x14ac:dyDescent="0.2">
      <c r="B326" s="192"/>
      <c r="D326" s="185" t="s">
        <v>175</v>
      </c>
      <c r="E326" s="193" t="s">
        <v>1</v>
      </c>
      <c r="F326" s="194" t="s">
        <v>531</v>
      </c>
      <c r="H326" s="193" t="s">
        <v>1</v>
      </c>
      <c r="I326" s="228"/>
      <c r="L326" s="192"/>
      <c r="M326" s="195"/>
      <c r="N326" s="196"/>
      <c r="O326" s="196"/>
      <c r="P326" s="196"/>
      <c r="Q326" s="196"/>
      <c r="R326" s="196"/>
      <c r="S326" s="196"/>
      <c r="T326" s="197"/>
      <c r="AT326" s="193" t="s">
        <v>175</v>
      </c>
      <c r="AU326" s="193" t="s">
        <v>87</v>
      </c>
      <c r="AV326" s="191" t="s">
        <v>85</v>
      </c>
      <c r="AW326" s="191" t="s">
        <v>33</v>
      </c>
      <c r="AX326" s="191" t="s">
        <v>78</v>
      </c>
      <c r="AY326" s="193" t="s">
        <v>164</v>
      </c>
    </row>
    <row r="327" spans="1:65" s="198" customFormat="1" x14ac:dyDescent="0.2">
      <c r="B327" s="199"/>
      <c r="D327" s="185" t="s">
        <v>175</v>
      </c>
      <c r="E327" s="200" t="s">
        <v>1</v>
      </c>
      <c r="F327" s="201" t="s">
        <v>949</v>
      </c>
      <c r="H327" s="202">
        <v>88.36</v>
      </c>
      <c r="I327" s="229"/>
      <c r="L327" s="199"/>
      <c r="M327" s="203"/>
      <c r="N327" s="204"/>
      <c r="O327" s="204"/>
      <c r="P327" s="204"/>
      <c r="Q327" s="204"/>
      <c r="R327" s="204"/>
      <c r="S327" s="204"/>
      <c r="T327" s="205"/>
      <c r="AT327" s="200" t="s">
        <v>175</v>
      </c>
      <c r="AU327" s="200" t="s">
        <v>87</v>
      </c>
      <c r="AV327" s="198" t="s">
        <v>87</v>
      </c>
      <c r="AW327" s="198" t="s">
        <v>33</v>
      </c>
      <c r="AX327" s="198" t="s">
        <v>85</v>
      </c>
      <c r="AY327" s="200" t="s">
        <v>164</v>
      </c>
    </row>
    <row r="328" spans="1:65" s="160" customFormat="1" ht="22.9" customHeight="1" x14ac:dyDescent="0.2">
      <c r="B328" s="161"/>
      <c r="D328" s="162" t="s">
        <v>77</v>
      </c>
      <c r="E328" s="171" t="s">
        <v>218</v>
      </c>
      <c r="F328" s="171" t="s">
        <v>532</v>
      </c>
      <c r="I328" s="231"/>
      <c r="J328" s="172">
        <f>BK328</f>
        <v>0</v>
      </c>
      <c r="L328" s="161"/>
      <c r="M328" s="165"/>
      <c r="N328" s="166"/>
      <c r="O328" s="166"/>
      <c r="P328" s="167">
        <f>SUM(P329:P333)</f>
        <v>1.9023059999999998</v>
      </c>
      <c r="Q328" s="166"/>
      <c r="R328" s="167">
        <f>SUM(R329:R333)</f>
        <v>1.7509779999999999E-2</v>
      </c>
      <c r="S328" s="166"/>
      <c r="T328" s="168">
        <f>SUM(T329:T333)</f>
        <v>0.159</v>
      </c>
      <c r="AR328" s="162" t="s">
        <v>85</v>
      </c>
      <c r="AT328" s="169" t="s">
        <v>77</v>
      </c>
      <c r="AU328" s="169" t="s">
        <v>85</v>
      </c>
      <c r="AY328" s="162" t="s">
        <v>164</v>
      </c>
      <c r="BK328" s="170">
        <f>SUM(BK329:BK333)</f>
        <v>0</v>
      </c>
    </row>
    <row r="329" spans="1:65" s="97" customFormat="1" ht="44.25" customHeight="1" x14ac:dyDescent="0.2">
      <c r="A329" s="95"/>
      <c r="B329" s="94"/>
      <c r="C329" s="173" t="s">
        <v>527</v>
      </c>
      <c r="D329" s="173" t="s">
        <v>166</v>
      </c>
      <c r="E329" s="174" t="s">
        <v>534</v>
      </c>
      <c r="F329" s="175" t="s">
        <v>535</v>
      </c>
      <c r="G329" s="176" t="s">
        <v>215</v>
      </c>
      <c r="H329" s="177">
        <v>6.0000000000000001E-3</v>
      </c>
      <c r="I329" s="73"/>
      <c r="J329" s="178">
        <f>ROUND(I329*H329,2)</f>
        <v>0</v>
      </c>
      <c r="K329" s="175" t="s">
        <v>1</v>
      </c>
      <c r="L329" s="94"/>
      <c r="M329" s="179" t="s">
        <v>1</v>
      </c>
      <c r="N329" s="180" t="s">
        <v>43</v>
      </c>
      <c r="O329" s="181">
        <v>42.051000000000002</v>
      </c>
      <c r="P329" s="181">
        <f>O329*H329</f>
        <v>0.25230600000000003</v>
      </c>
      <c r="Q329" s="181">
        <v>2.5791300000000001</v>
      </c>
      <c r="R329" s="181">
        <f>Q329*H329</f>
        <v>1.547478E-2</v>
      </c>
      <c r="S329" s="181">
        <v>0</v>
      </c>
      <c r="T329" s="182">
        <f>S329*H329</f>
        <v>0</v>
      </c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R329" s="183" t="s">
        <v>171</v>
      </c>
      <c r="AT329" s="183" t="s">
        <v>166</v>
      </c>
      <c r="AU329" s="183" t="s">
        <v>87</v>
      </c>
      <c r="AY329" s="87" t="s">
        <v>164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87" t="s">
        <v>85</v>
      </c>
      <c r="BK329" s="184">
        <f>ROUND(I329*H329,2)</f>
        <v>0</v>
      </c>
      <c r="BL329" s="87" t="s">
        <v>171</v>
      </c>
      <c r="BM329" s="183" t="s">
        <v>950</v>
      </c>
    </row>
    <row r="330" spans="1:65" s="191" customFormat="1" ht="22.5" x14ac:dyDescent="0.2">
      <c r="B330" s="192"/>
      <c r="D330" s="185" t="s">
        <v>175</v>
      </c>
      <c r="E330" s="193" t="s">
        <v>1</v>
      </c>
      <c r="F330" s="194" t="s">
        <v>537</v>
      </c>
      <c r="H330" s="193" t="s">
        <v>1</v>
      </c>
      <c r="I330" s="228"/>
      <c r="L330" s="192"/>
      <c r="M330" s="195"/>
      <c r="N330" s="196"/>
      <c r="O330" s="196"/>
      <c r="P330" s="196"/>
      <c r="Q330" s="196"/>
      <c r="R330" s="196"/>
      <c r="S330" s="196"/>
      <c r="T330" s="197"/>
      <c r="AT330" s="193" t="s">
        <v>175</v>
      </c>
      <c r="AU330" s="193" t="s">
        <v>87</v>
      </c>
      <c r="AV330" s="191" t="s">
        <v>85</v>
      </c>
      <c r="AW330" s="191" t="s">
        <v>33</v>
      </c>
      <c r="AX330" s="191" t="s">
        <v>78</v>
      </c>
      <c r="AY330" s="193" t="s">
        <v>164</v>
      </c>
    </row>
    <row r="331" spans="1:65" s="198" customFormat="1" x14ac:dyDescent="0.2">
      <c r="B331" s="199"/>
      <c r="D331" s="185" t="s">
        <v>175</v>
      </c>
      <c r="E331" s="200" t="s">
        <v>1</v>
      </c>
      <c r="F331" s="201" t="s">
        <v>538</v>
      </c>
      <c r="H331" s="202">
        <v>6.0000000000000001E-3</v>
      </c>
      <c r="I331" s="229"/>
      <c r="L331" s="199"/>
      <c r="M331" s="203"/>
      <c r="N331" s="204"/>
      <c r="O331" s="204"/>
      <c r="P331" s="204"/>
      <c r="Q331" s="204"/>
      <c r="R331" s="204"/>
      <c r="S331" s="204"/>
      <c r="T331" s="205"/>
      <c r="AT331" s="200" t="s">
        <v>175</v>
      </c>
      <c r="AU331" s="200" t="s">
        <v>87</v>
      </c>
      <c r="AV331" s="198" t="s">
        <v>87</v>
      </c>
      <c r="AW331" s="198" t="s">
        <v>33</v>
      </c>
      <c r="AX331" s="198" t="s">
        <v>85</v>
      </c>
      <c r="AY331" s="200" t="s">
        <v>164</v>
      </c>
    </row>
    <row r="332" spans="1:65" s="97" customFormat="1" ht="33" customHeight="1" x14ac:dyDescent="0.2">
      <c r="A332" s="95"/>
      <c r="B332" s="94"/>
      <c r="C332" s="173" t="s">
        <v>533</v>
      </c>
      <c r="D332" s="173" t="s">
        <v>166</v>
      </c>
      <c r="E332" s="174" t="s">
        <v>540</v>
      </c>
      <c r="F332" s="175" t="s">
        <v>541</v>
      </c>
      <c r="G332" s="176" t="s">
        <v>187</v>
      </c>
      <c r="H332" s="177">
        <v>0.25</v>
      </c>
      <c r="I332" s="73"/>
      <c r="J332" s="178">
        <f>ROUND(I332*H332,2)</f>
        <v>0</v>
      </c>
      <c r="K332" s="175" t="s">
        <v>170</v>
      </c>
      <c r="L332" s="94"/>
      <c r="M332" s="179" t="s">
        <v>1</v>
      </c>
      <c r="N332" s="180" t="s">
        <v>43</v>
      </c>
      <c r="O332" s="181">
        <v>6.6</v>
      </c>
      <c r="P332" s="181">
        <f>O332*H332</f>
        <v>1.65</v>
      </c>
      <c r="Q332" s="181">
        <v>8.1399999999999997E-3</v>
      </c>
      <c r="R332" s="181">
        <f>Q332*H332</f>
        <v>2.0349999999999999E-3</v>
      </c>
      <c r="S332" s="181">
        <v>0.63600000000000001</v>
      </c>
      <c r="T332" s="182">
        <f>S332*H332</f>
        <v>0.159</v>
      </c>
      <c r="U332" s="95"/>
      <c r="V332" s="95"/>
      <c r="W332" s="95"/>
      <c r="X332" s="95"/>
      <c r="Y332" s="95"/>
      <c r="Z332" s="95"/>
      <c r="AA332" s="95"/>
      <c r="AB332" s="95"/>
      <c r="AC332" s="95"/>
      <c r="AD332" s="95"/>
      <c r="AE332" s="95"/>
      <c r="AR332" s="183" t="s">
        <v>171</v>
      </c>
      <c r="AT332" s="183" t="s">
        <v>166</v>
      </c>
      <c r="AU332" s="183" t="s">
        <v>87</v>
      </c>
      <c r="AY332" s="87" t="s">
        <v>164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87" t="s">
        <v>85</v>
      </c>
      <c r="BK332" s="184">
        <f>ROUND(I332*H332,2)</f>
        <v>0</v>
      </c>
      <c r="BL332" s="87" t="s">
        <v>171</v>
      </c>
      <c r="BM332" s="183" t="s">
        <v>951</v>
      </c>
    </row>
    <row r="333" spans="1:65" s="198" customFormat="1" x14ac:dyDescent="0.2">
      <c r="B333" s="199"/>
      <c r="D333" s="185" t="s">
        <v>175</v>
      </c>
      <c r="E333" s="200" t="s">
        <v>1</v>
      </c>
      <c r="F333" s="201" t="s">
        <v>952</v>
      </c>
      <c r="H333" s="202">
        <v>0.25</v>
      </c>
      <c r="I333" s="229"/>
      <c r="L333" s="199"/>
      <c r="M333" s="203"/>
      <c r="N333" s="204"/>
      <c r="O333" s="204"/>
      <c r="P333" s="204"/>
      <c r="Q333" s="204"/>
      <c r="R333" s="204"/>
      <c r="S333" s="204"/>
      <c r="T333" s="205"/>
      <c r="AT333" s="200" t="s">
        <v>175</v>
      </c>
      <c r="AU333" s="200" t="s">
        <v>87</v>
      </c>
      <c r="AV333" s="198" t="s">
        <v>87</v>
      </c>
      <c r="AW333" s="198" t="s">
        <v>33</v>
      </c>
      <c r="AX333" s="198" t="s">
        <v>85</v>
      </c>
      <c r="AY333" s="200" t="s">
        <v>164</v>
      </c>
    </row>
    <row r="334" spans="1:65" s="160" customFormat="1" ht="22.9" customHeight="1" x14ac:dyDescent="0.2">
      <c r="B334" s="161"/>
      <c r="D334" s="162" t="s">
        <v>77</v>
      </c>
      <c r="E334" s="171" t="s">
        <v>544</v>
      </c>
      <c r="F334" s="171" t="s">
        <v>545</v>
      </c>
      <c r="I334" s="231"/>
      <c r="J334" s="172">
        <f>BK334</f>
        <v>0</v>
      </c>
      <c r="L334" s="161"/>
      <c r="M334" s="165"/>
      <c r="N334" s="166"/>
      <c r="O334" s="166"/>
      <c r="P334" s="167">
        <f>SUM(P335:P340)</f>
        <v>0.45176999999999995</v>
      </c>
      <c r="Q334" s="166"/>
      <c r="R334" s="167">
        <f>SUM(R335:R340)</f>
        <v>0</v>
      </c>
      <c r="S334" s="166"/>
      <c r="T334" s="168">
        <f>SUM(T335:T340)</f>
        <v>0</v>
      </c>
      <c r="AR334" s="162" t="s">
        <v>85</v>
      </c>
      <c r="AT334" s="169" t="s">
        <v>77</v>
      </c>
      <c r="AU334" s="169" t="s">
        <v>85</v>
      </c>
      <c r="AY334" s="162" t="s">
        <v>164</v>
      </c>
      <c r="BK334" s="170">
        <f>SUM(BK335:BK340)</f>
        <v>0</v>
      </c>
    </row>
    <row r="335" spans="1:65" s="97" customFormat="1" ht="21.75" customHeight="1" x14ac:dyDescent="0.2">
      <c r="A335" s="95"/>
      <c r="B335" s="94"/>
      <c r="C335" s="173" t="s">
        <v>539</v>
      </c>
      <c r="D335" s="173" t="s">
        <v>166</v>
      </c>
      <c r="E335" s="174" t="s">
        <v>547</v>
      </c>
      <c r="F335" s="175" t="s">
        <v>548</v>
      </c>
      <c r="G335" s="176" t="s">
        <v>281</v>
      </c>
      <c r="H335" s="177">
        <v>15.058999999999999</v>
      </c>
      <c r="I335" s="73"/>
      <c r="J335" s="178">
        <f>ROUND(I335*H335,2)</f>
        <v>0</v>
      </c>
      <c r="K335" s="175" t="s">
        <v>1</v>
      </c>
      <c r="L335" s="94"/>
      <c r="M335" s="179" t="s">
        <v>1</v>
      </c>
      <c r="N335" s="180" t="s">
        <v>43</v>
      </c>
      <c r="O335" s="181">
        <v>0.03</v>
      </c>
      <c r="P335" s="181">
        <f>O335*H335</f>
        <v>0.45176999999999995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R335" s="183" t="s">
        <v>171</v>
      </c>
      <c r="AT335" s="183" t="s">
        <v>166</v>
      </c>
      <c r="AU335" s="183" t="s">
        <v>87</v>
      </c>
      <c r="AY335" s="87" t="s">
        <v>164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87" t="s">
        <v>85</v>
      </c>
      <c r="BK335" s="184">
        <f>ROUND(I335*H335,2)</f>
        <v>0</v>
      </c>
      <c r="BL335" s="87" t="s">
        <v>171</v>
      </c>
      <c r="BM335" s="183" t="s">
        <v>953</v>
      </c>
    </row>
    <row r="336" spans="1:65" s="191" customFormat="1" x14ac:dyDescent="0.2">
      <c r="B336" s="192"/>
      <c r="D336" s="185" t="s">
        <v>175</v>
      </c>
      <c r="E336" s="193" t="s">
        <v>1</v>
      </c>
      <c r="F336" s="194" t="s">
        <v>550</v>
      </c>
      <c r="H336" s="193" t="s">
        <v>1</v>
      </c>
      <c r="I336" s="228"/>
      <c r="L336" s="192"/>
      <c r="M336" s="195"/>
      <c r="N336" s="196"/>
      <c r="O336" s="196"/>
      <c r="P336" s="196"/>
      <c r="Q336" s="196"/>
      <c r="R336" s="196"/>
      <c r="S336" s="196"/>
      <c r="T336" s="197"/>
      <c r="AT336" s="193" t="s">
        <v>175</v>
      </c>
      <c r="AU336" s="193" t="s">
        <v>87</v>
      </c>
      <c r="AV336" s="191" t="s">
        <v>85</v>
      </c>
      <c r="AW336" s="191" t="s">
        <v>33</v>
      </c>
      <c r="AX336" s="191" t="s">
        <v>78</v>
      </c>
      <c r="AY336" s="193" t="s">
        <v>164</v>
      </c>
    </row>
    <row r="337" spans="1:65" s="191" customFormat="1" x14ac:dyDescent="0.2">
      <c r="B337" s="192"/>
      <c r="D337" s="185" t="s">
        <v>175</v>
      </c>
      <c r="E337" s="193" t="s">
        <v>1</v>
      </c>
      <c r="F337" s="194" t="s">
        <v>551</v>
      </c>
      <c r="H337" s="193" t="s">
        <v>1</v>
      </c>
      <c r="I337" s="228"/>
      <c r="L337" s="192"/>
      <c r="M337" s="195"/>
      <c r="N337" s="196"/>
      <c r="O337" s="196"/>
      <c r="P337" s="196"/>
      <c r="Q337" s="196"/>
      <c r="R337" s="196"/>
      <c r="S337" s="196"/>
      <c r="T337" s="197"/>
      <c r="AT337" s="193" t="s">
        <v>175</v>
      </c>
      <c r="AU337" s="193" t="s">
        <v>87</v>
      </c>
      <c r="AV337" s="191" t="s">
        <v>85</v>
      </c>
      <c r="AW337" s="191" t="s">
        <v>33</v>
      </c>
      <c r="AX337" s="191" t="s">
        <v>78</v>
      </c>
      <c r="AY337" s="193" t="s">
        <v>164</v>
      </c>
    </row>
    <row r="338" spans="1:65" s="191" customFormat="1" x14ac:dyDescent="0.2">
      <c r="B338" s="192"/>
      <c r="D338" s="185" t="s">
        <v>175</v>
      </c>
      <c r="E338" s="193" t="s">
        <v>1</v>
      </c>
      <c r="F338" s="194" t="s">
        <v>268</v>
      </c>
      <c r="H338" s="193" t="s">
        <v>1</v>
      </c>
      <c r="I338" s="228"/>
      <c r="L338" s="192"/>
      <c r="M338" s="195"/>
      <c r="N338" s="196"/>
      <c r="O338" s="196"/>
      <c r="P338" s="196"/>
      <c r="Q338" s="196"/>
      <c r="R338" s="196"/>
      <c r="S338" s="196"/>
      <c r="T338" s="197"/>
      <c r="AT338" s="193" t="s">
        <v>175</v>
      </c>
      <c r="AU338" s="193" t="s">
        <v>87</v>
      </c>
      <c r="AV338" s="191" t="s">
        <v>85</v>
      </c>
      <c r="AW338" s="191" t="s">
        <v>33</v>
      </c>
      <c r="AX338" s="191" t="s">
        <v>78</v>
      </c>
      <c r="AY338" s="193" t="s">
        <v>164</v>
      </c>
    </row>
    <row r="339" spans="1:65" s="198" customFormat="1" x14ac:dyDescent="0.2">
      <c r="B339" s="199"/>
      <c r="D339" s="185" t="s">
        <v>175</v>
      </c>
      <c r="E339" s="200" t="s">
        <v>1</v>
      </c>
      <c r="F339" s="201" t="s">
        <v>954</v>
      </c>
      <c r="H339" s="202">
        <v>15.058999999999999</v>
      </c>
      <c r="I339" s="229"/>
      <c r="L339" s="199"/>
      <c r="M339" s="203"/>
      <c r="N339" s="204"/>
      <c r="O339" s="204"/>
      <c r="P339" s="204"/>
      <c r="Q339" s="204"/>
      <c r="R339" s="204"/>
      <c r="S339" s="204"/>
      <c r="T339" s="205"/>
      <c r="AT339" s="200" t="s">
        <v>175</v>
      </c>
      <c r="AU339" s="200" t="s">
        <v>87</v>
      </c>
      <c r="AV339" s="198" t="s">
        <v>87</v>
      </c>
      <c r="AW339" s="198" t="s">
        <v>33</v>
      </c>
      <c r="AX339" s="198" t="s">
        <v>78</v>
      </c>
      <c r="AY339" s="200" t="s">
        <v>164</v>
      </c>
    </row>
    <row r="340" spans="1:65" s="206" customFormat="1" x14ac:dyDescent="0.2">
      <c r="B340" s="207"/>
      <c r="D340" s="185" t="s">
        <v>175</v>
      </c>
      <c r="E340" s="208" t="s">
        <v>1</v>
      </c>
      <c r="F340" s="209" t="s">
        <v>233</v>
      </c>
      <c r="H340" s="210">
        <v>15.058999999999999</v>
      </c>
      <c r="I340" s="230"/>
      <c r="L340" s="207"/>
      <c r="M340" s="211"/>
      <c r="N340" s="212"/>
      <c r="O340" s="212"/>
      <c r="P340" s="212"/>
      <c r="Q340" s="212"/>
      <c r="R340" s="212"/>
      <c r="S340" s="212"/>
      <c r="T340" s="213"/>
      <c r="AT340" s="208" t="s">
        <v>175</v>
      </c>
      <c r="AU340" s="208" t="s">
        <v>87</v>
      </c>
      <c r="AV340" s="206" t="s">
        <v>171</v>
      </c>
      <c r="AW340" s="206" t="s">
        <v>33</v>
      </c>
      <c r="AX340" s="206" t="s">
        <v>85</v>
      </c>
      <c r="AY340" s="208" t="s">
        <v>164</v>
      </c>
    </row>
    <row r="341" spans="1:65" s="160" customFormat="1" ht="22.9" customHeight="1" x14ac:dyDescent="0.2">
      <c r="B341" s="161"/>
      <c r="D341" s="162" t="s">
        <v>77</v>
      </c>
      <c r="E341" s="171" t="s">
        <v>553</v>
      </c>
      <c r="F341" s="171" t="s">
        <v>554</v>
      </c>
      <c r="I341" s="231"/>
      <c r="J341" s="172">
        <f>BK341</f>
        <v>0</v>
      </c>
      <c r="L341" s="161"/>
      <c r="M341" s="165"/>
      <c r="N341" s="166"/>
      <c r="O341" s="166"/>
      <c r="P341" s="167">
        <f>P342</f>
        <v>14.625659000000001</v>
      </c>
      <c r="Q341" s="166"/>
      <c r="R341" s="167">
        <f>R342</f>
        <v>0</v>
      </c>
      <c r="S341" s="166"/>
      <c r="T341" s="168">
        <f>T342</f>
        <v>0</v>
      </c>
      <c r="AR341" s="162" t="s">
        <v>85</v>
      </c>
      <c r="AT341" s="169" t="s">
        <v>77</v>
      </c>
      <c r="AU341" s="169" t="s">
        <v>85</v>
      </c>
      <c r="AY341" s="162" t="s">
        <v>164</v>
      </c>
      <c r="BK341" s="170">
        <f>BK342</f>
        <v>0</v>
      </c>
    </row>
    <row r="342" spans="1:65" s="97" customFormat="1" ht="33" customHeight="1" x14ac:dyDescent="0.2">
      <c r="A342" s="95"/>
      <c r="B342" s="94"/>
      <c r="C342" s="173" t="s">
        <v>546</v>
      </c>
      <c r="D342" s="173" t="s">
        <v>166</v>
      </c>
      <c r="E342" s="174" t="s">
        <v>556</v>
      </c>
      <c r="F342" s="175" t="s">
        <v>557</v>
      </c>
      <c r="G342" s="176" t="s">
        <v>281</v>
      </c>
      <c r="H342" s="177">
        <v>19.219000000000001</v>
      </c>
      <c r="I342" s="73"/>
      <c r="J342" s="178">
        <f>ROUND(I342*H342,2)</f>
        <v>0</v>
      </c>
      <c r="K342" s="175" t="s">
        <v>170</v>
      </c>
      <c r="L342" s="94"/>
      <c r="M342" s="179" t="s">
        <v>1</v>
      </c>
      <c r="N342" s="180" t="s">
        <v>43</v>
      </c>
      <c r="O342" s="181">
        <v>0.76100000000000001</v>
      </c>
      <c r="P342" s="181">
        <f>O342*H342</f>
        <v>14.625659000000001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R342" s="183" t="s">
        <v>171</v>
      </c>
      <c r="AT342" s="183" t="s">
        <v>166</v>
      </c>
      <c r="AU342" s="183" t="s">
        <v>87</v>
      </c>
      <c r="AY342" s="87" t="s">
        <v>164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87" t="s">
        <v>85</v>
      </c>
      <c r="BK342" s="184">
        <f>ROUND(I342*H342,2)</f>
        <v>0</v>
      </c>
      <c r="BL342" s="87" t="s">
        <v>171</v>
      </c>
      <c r="BM342" s="183" t="s">
        <v>955</v>
      </c>
    </row>
    <row r="343" spans="1:65" s="160" customFormat="1" ht="25.9" customHeight="1" x14ac:dyDescent="0.2">
      <c r="B343" s="161"/>
      <c r="D343" s="162" t="s">
        <v>77</v>
      </c>
      <c r="E343" s="163" t="s">
        <v>559</v>
      </c>
      <c r="F343" s="163" t="s">
        <v>560</v>
      </c>
      <c r="I343" s="231"/>
      <c r="J343" s="164">
        <f>BK343</f>
        <v>0</v>
      </c>
      <c r="L343" s="161"/>
      <c r="M343" s="165"/>
      <c r="N343" s="166"/>
      <c r="O343" s="166"/>
      <c r="P343" s="167">
        <f>SUM(P344:P346)</f>
        <v>0</v>
      </c>
      <c r="Q343" s="166"/>
      <c r="R343" s="167">
        <f>SUM(R344:R346)</f>
        <v>0</v>
      </c>
      <c r="S343" s="166"/>
      <c r="T343" s="168">
        <f>SUM(T344:T346)</f>
        <v>0</v>
      </c>
      <c r="AR343" s="162" t="s">
        <v>171</v>
      </c>
      <c r="AT343" s="169" t="s">
        <v>77</v>
      </c>
      <c r="AU343" s="169" t="s">
        <v>78</v>
      </c>
      <c r="AY343" s="162" t="s">
        <v>164</v>
      </c>
      <c r="BK343" s="170">
        <f>SUM(BK344:BK346)</f>
        <v>0</v>
      </c>
    </row>
    <row r="344" spans="1:65" s="97" customFormat="1" ht="21.75" customHeight="1" x14ac:dyDescent="0.2">
      <c r="A344" s="95"/>
      <c r="B344" s="94"/>
      <c r="C344" s="173" t="s">
        <v>555</v>
      </c>
      <c r="D344" s="173" t="s">
        <v>166</v>
      </c>
      <c r="E344" s="174" t="s">
        <v>562</v>
      </c>
      <c r="F344" s="175" t="s">
        <v>563</v>
      </c>
      <c r="G344" s="176" t="s">
        <v>564</v>
      </c>
      <c r="H344" s="177">
        <v>1</v>
      </c>
      <c r="I344" s="73"/>
      <c r="J344" s="178">
        <f>ROUND(I344*H344,2)</f>
        <v>0</v>
      </c>
      <c r="K344" s="175" t="s">
        <v>1</v>
      </c>
      <c r="L344" s="94"/>
      <c r="M344" s="179" t="s">
        <v>1</v>
      </c>
      <c r="N344" s="180" t="s">
        <v>43</v>
      </c>
      <c r="O344" s="181">
        <v>0</v>
      </c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R344" s="183" t="s">
        <v>565</v>
      </c>
      <c r="AT344" s="183" t="s">
        <v>166</v>
      </c>
      <c r="AU344" s="183" t="s">
        <v>85</v>
      </c>
      <c r="AY344" s="87" t="s">
        <v>164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87" t="s">
        <v>85</v>
      </c>
      <c r="BK344" s="184">
        <f>ROUND(I344*H344,2)</f>
        <v>0</v>
      </c>
      <c r="BL344" s="87" t="s">
        <v>565</v>
      </c>
      <c r="BM344" s="183" t="s">
        <v>956</v>
      </c>
    </row>
    <row r="345" spans="1:65" s="97" customFormat="1" ht="33" customHeight="1" x14ac:dyDescent="0.2">
      <c r="A345" s="95"/>
      <c r="B345" s="94"/>
      <c r="C345" s="173" t="s">
        <v>561</v>
      </c>
      <c r="D345" s="173" t="s">
        <v>166</v>
      </c>
      <c r="E345" s="174" t="s">
        <v>568</v>
      </c>
      <c r="F345" s="175" t="s">
        <v>569</v>
      </c>
      <c r="G345" s="176" t="s">
        <v>570</v>
      </c>
      <c r="H345" s="177">
        <v>20</v>
      </c>
      <c r="I345" s="73"/>
      <c r="J345" s="178">
        <f>ROUND(I345*H345,2)</f>
        <v>0</v>
      </c>
      <c r="K345" s="175" t="s">
        <v>1</v>
      </c>
      <c r="L345" s="94"/>
      <c r="M345" s="179" t="s">
        <v>1</v>
      </c>
      <c r="N345" s="180" t="s">
        <v>43</v>
      </c>
      <c r="O345" s="181">
        <v>0</v>
      </c>
      <c r="P345" s="181">
        <f>O345*H345</f>
        <v>0</v>
      </c>
      <c r="Q345" s="181">
        <v>0</v>
      </c>
      <c r="R345" s="181">
        <f>Q345*H345</f>
        <v>0</v>
      </c>
      <c r="S345" s="181">
        <v>0</v>
      </c>
      <c r="T345" s="182">
        <f>S345*H345</f>
        <v>0</v>
      </c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R345" s="183" t="s">
        <v>565</v>
      </c>
      <c r="AT345" s="183" t="s">
        <v>166</v>
      </c>
      <c r="AU345" s="183" t="s">
        <v>85</v>
      </c>
      <c r="AY345" s="87" t="s">
        <v>164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87" t="s">
        <v>85</v>
      </c>
      <c r="BK345" s="184">
        <f>ROUND(I345*H345,2)</f>
        <v>0</v>
      </c>
      <c r="BL345" s="87" t="s">
        <v>565</v>
      </c>
      <c r="BM345" s="183" t="s">
        <v>957</v>
      </c>
    </row>
    <row r="346" spans="1:65" s="97" customFormat="1" ht="66.75" customHeight="1" x14ac:dyDescent="0.2">
      <c r="A346" s="95"/>
      <c r="B346" s="94"/>
      <c r="C346" s="173" t="s">
        <v>567</v>
      </c>
      <c r="D346" s="173" t="s">
        <v>166</v>
      </c>
      <c r="E346" s="174" t="s">
        <v>573</v>
      </c>
      <c r="F346" s="175" t="s">
        <v>574</v>
      </c>
      <c r="G346" s="176" t="s">
        <v>575</v>
      </c>
      <c r="H346" s="177">
        <v>1</v>
      </c>
      <c r="I346" s="73"/>
      <c r="J346" s="178">
        <f>ROUND(I346*H346,2)</f>
        <v>0</v>
      </c>
      <c r="K346" s="175" t="s">
        <v>1</v>
      </c>
      <c r="L346" s="94"/>
      <c r="M346" s="223" t="s">
        <v>1</v>
      </c>
      <c r="N346" s="224" t="s">
        <v>43</v>
      </c>
      <c r="O346" s="225">
        <v>0</v>
      </c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95"/>
      <c r="V346" s="95"/>
      <c r="W346" s="95"/>
      <c r="X346" s="95"/>
      <c r="Y346" s="95"/>
      <c r="Z346" s="95"/>
      <c r="AA346" s="95"/>
      <c r="AB346" s="95"/>
      <c r="AC346" s="95"/>
      <c r="AD346" s="95"/>
      <c r="AE346" s="95"/>
      <c r="AR346" s="183" t="s">
        <v>565</v>
      </c>
      <c r="AT346" s="183" t="s">
        <v>166</v>
      </c>
      <c r="AU346" s="183" t="s">
        <v>85</v>
      </c>
      <c r="AY346" s="87" t="s">
        <v>164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87" t="s">
        <v>85</v>
      </c>
      <c r="BK346" s="184">
        <f>ROUND(I346*H346,2)</f>
        <v>0</v>
      </c>
      <c r="BL346" s="87" t="s">
        <v>565</v>
      </c>
      <c r="BM346" s="183" t="s">
        <v>958</v>
      </c>
    </row>
    <row r="347" spans="1:65" s="97" customFormat="1" ht="6.95" customHeight="1" x14ac:dyDescent="0.2">
      <c r="A347" s="95"/>
      <c r="B347" s="125"/>
      <c r="C347" s="126"/>
      <c r="D347" s="126"/>
      <c r="E347" s="126"/>
      <c r="F347" s="126"/>
      <c r="G347" s="126"/>
      <c r="H347" s="126"/>
      <c r="I347" s="126"/>
      <c r="J347" s="126"/>
      <c r="K347" s="126"/>
      <c r="L347" s="94"/>
      <c r="M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</row>
  </sheetData>
  <sheetProtection password="CC0C" sheet="1" objects="1" scenarios="1"/>
  <autoFilter ref="C130:K346" xr:uid="{00000000-0009-0000-0000-000003000000}"/>
  <mergeCells count="11">
    <mergeCell ref="E123:H123"/>
    <mergeCell ref="E7:H7"/>
    <mergeCell ref="E9:H9"/>
    <mergeCell ref="E11:H11"/>
    <mergeCell ref="E29:H29"/>
    <mergeCell ref="E85:H85"/>
    <mergeCell ref="L2:V2"/>
    <mergeCell ref="E87:H87"/>
    <mergeCell ref="E89:H89"/>
    <mergeCell ref="E119:H119"/>
    <mergeCell ref="E121:H121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85"/>
  <sheetViews>
    <sheetView showGridLines="0" topLeftCell="A85" workbookViewId="0">
      <selection activeCell="I132" sqref="I132:I382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104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832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959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ROUND(J129,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ROUND((SUM(BE129:BE384)),  2)</f>
        <v>0</v>
      </c>
      <c r="G35" s="95"/>
      <c r="H35" s="95"/>
      <c r="I35" s="110">
        <v>0.21</v>
      </c>
      <c r="J35" s="109">
        <f>ROUND(((SUM(BE129:BE384))*I35),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ROUND((SUM(BF129:BF384)),  2)</f>
        <v>0</v>
      </c>
      <c r="G36" s="95"/>
      <c r="H36" s="95"/>
      <c r="I36" s="110">
        <v>0.15</v>
      </c>
      <c r="J36" s="109">
        <f>ROUND(((SUM(BF129:BF384))*I36),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ROUND((SUM(BG129:BG384)),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ROUND((SUM(BH129:BH384)),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ROUND((SUM(BI129:BI384)),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832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2.3.1. - Vodovodní řad 7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J129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J130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J131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J215</f>
        <v>0</v>
      </c>
      <c r="L101" s="139"/>
    </row>
    <row r="102" spans="1:47" s="138" customFormat="1" ht="19.899999999999999" customHeight="1" x14ac:dyDescent="0.2">
      <c r="B102" s="139"/>
      <c r="D102" s="140" t="s">
        <v>142</v>
      </c>
      <c r="E102" s="141"/>
      <c r="F102" s="141"/>
      <c r="G102" s="141"/>
      <c r="H102" s="141"/>
      <c r="I102" s="141"/>
      <c r="J102" s="142">
        <f>J221</f>
        <v>0</v>
      </c>
      <c r="L102" s="139"/>
    </row>
    <row r="103" spans="1:47" s="138" customFormat="1" ht="19.899999999999999" customHeight="1" x14ac:dyDescent="0.2">
      <c r="B103" s="139"/>
      <c r="D103" s="140" t="s">
        <v>143</v>
      </c>
      <c r="E103" s="141"/>
      <c r="F103" s="141"/>
      <c r="G103" s="141"/>
      <c r="H103" s="141"/>
      <c r="I103" s="141"/>
      <c r="J103" s="142">
        <f>J232</f>
        <v>0</v>
      </c>
      <c r="L103" s="139"/>
    </row>
    <row r="104" spans="1:47" s="138" customFormat="1" ht="19.899999999999999" customHeight="1" x14ac:dyDescent="0.2">
      <c r="B104" s="139"/>
      <c r="D104" s="140" t="s">
        <v>144</v>
      </c>
      <c r="E104" s="141"/>
      <c r="F104" s="141"/>
      <c r="G104" s="141"/>
      <c r="H104" s="141"/>
      <c r="I104" s="141"/>
      <c r="J104" s="142">
        <f>J244</f>
        <v>0</v>
      </c>
      <c r="L104" s="139"/>
    </row>
    <row r="105" spans="1:47" s="138" customFormat="1" ht="19.899999999999999" customHeight="1" x14ac:dyDescent="0.2">
      <c r="B105" s="139"/>
      <c r="D105" s="140" t="s">
        <v>146</v>
      </c>
      <c r="E105" s="141"/>
      <c r="F105" s="141"/>
      <c r="G105" s="141"/>
      <c r="H105" s="141"/>
      <c r="I105" s="141"/>
      <c r="J105" s="142">
        <f>J352</f>
        <v>0</v>
      </c>
      <c r="L105" s="139"/>
    </row>
    <row r="106" spans="1:47" s="138" customFormat="1" ht="19.899999999999999" customHeight="1" x14ac:dyDescent="0.2">
      <c r="B106" s="139"/>
      <c r="D106" s="140" t="s">
        <v>147</v>
      </c>
      <c r="E106" s="141"/>
      <c r="F106" s="141"/>
      <c r="G106" s="141"/>
      <c r="H106" s="141"/>
      <c r="I106" s="141"/>
      <c r="J106" s="142">
        <f>J360</f>
        <v>0</v>
      </c>
      <c r="L106" s="139"/>
    </row>
    <row r="107" spans="1:47" s="133" customFormat="1" ht="24.95" customHeight="1" x14ac:dyDescent="0.2">
      <c r="B107" s="134"/>
      <c r="D107" s="135" t="s">
        <v>148</v>
      </c>
      <c r="E107" s="136"/>
      <c r="F107" s="136"/>
      <c r="G107" s="136"/>
      <c r="H107" s="136"/>
      <c r="I107" s="136"/>
      <c r="J107" s="137">
        <f>J362</f>
        <v>0</v>
      </c>
      <c r="L107" s="134"/>
    </row>
    <row r="108" spans="1:47" s="97" customFormat="1" ht="21.75" customHeight="1" x14ac:dyDescent="0.2">
      <c r="A108" s="95"/>
      <c r="B108" s="94"/>
      <c r="C108" s="95"/>
      <c r="D108" s="95"/>
      <c r="E108" s="95"/>
      <c r="F108" s="95"/>
      <c r="G108" s="95"/>
      <c r="H108" s="95"/>
      <c r="I108" s="95"/>
      <c r="J108" s="95"/>
      <c r="K108" s="95"/>
      <c r="L108" s="96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09" spans="1:47" s="97" customFormat="1" ht="6.95" customHeight="1" x14ac:dyDescent="0.2">
      <c r="A109" s="95"/>
      <c r="B109" s="125"/>
      <c r="C109" s="126"/>
      <c r="D109" s="126"/>
      <c r="E109" s="126"/>
      <c r="F109" s="126"/>
      <c r="G109" s="126"/>
      <c r="H109" s="126"/>
      <c r="I109" s="126"/>
      <c r="J109" s="126"/>
      <c r="K109" s="126"/>
      <c r="L109" s="96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3" spans="1:31" s="97" customFormat="1" ht="6.95" customHeight="1" x14ac:dyDescent="0.2">
      <c r="A113" s="95"/>
      <c r="B113" s="127"/>
      <c r="C113" s="128"/>
      <c r="D113" s="128"/>
      <c r="E113" s="128"/>
      <c r="F113" s="128"/>
      <c r="G113" s="128"/>
      <c r="H113" s="128"/>
      <c r="I113" s="128"/>
      <c r="J113" s="128"/>
      <c r="K113" s="128"/>
      <c r="L113" s="96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31" s="97" customFormat="1" ht="24.95" customHeight="1" x14ac:dyDescent="0.2">
      <c r="A114" s="95"/>
      <c r="B114" s="94"/>
      <c r="C114" s="91" t="s">
        <v>149</v>
      </c>
      <c r="D114" s="95"/>
      <c r="E114" s="95"/>
      <c r="F114" s="95"/>
      <c r="G114" s="95"/>
      <c r="H114" s="95"/>
      <c r="I114" s="95"/>
      <c r="J114" s="95"/>
      <c r="K114" s="95"/>
      <c r="L114" s="96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31" s="97" customFormat="1" ht="6.95" customHeight="1" x14ac:dyDescent="0.2">
      <c r="A115" s="95"/>
      <c r="B115" s="94"/>
      <c r="C115" s="95"/>
      <c r="D115" s="95"/>
      <c r="E115" s="95"/>
      <c r="F115" s="95"/>
      <c r="G115" s="95"/>
      <c r="H115" s="95"/>
      <c r="I115" s="95"/>
      <c r="J115" s="95"/>
      <c r="K115" s="95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s="97" customFormat="1" ht="12" customHeight="1" x14ac:dyDescent="0.2">
      <c r="A116" s="95"/>
      <c r="B116" s="94"/>
      <c r="C116" s="93" t="s">
        <v>14</v>
      </c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s="97" customFormat="1" ht="16.5" customHeight="1" x14ac:dyDescent="0.2">
      <c r="A117" s="95"/>
      <c r="B117" s="94"/>
      <c r="C117" s="95"/>
      <c r="D117" s="95"/>
      <c r="E117" s="398" t="str">
        <f>E7</f>
        <v>Kosmonosy, obnova vodovodu a kanalizace - 2. etapa - část A</v>
      </c>
      <c r="F117" s="401"/>
      <c r="G117" s="401"/>
      <c r="H117" s="401"/>
      <c r="I117" s="95"/>
      <c r="J117" s="95"/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ht="12" customHeight="1" x14ac:dyDescent="0.2">
      <c r="B118" s="90"/>
      <c r="C118" s="93" t="s">
        <v>129</v>
      </c>
      <c r="L118" s="90"/>
    </row>
    <row r="119" spans="1:31" s="97" customFormat="1" ht="16.5" customHeight="1" x14ac:dyDescent="0.2">
      <c r="A119" s="95"/>
      <c r="B119" s="94"/>
      <c r="C119" s="95"/>
      <c r="D119" s="95"/>
      <c r="E119" s="398" t="s">
        <v>832</v>
      </c>
      <c r="F119" s="399"/>
      <c r="G119" s="399"/>
      <c r="H119" s="399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31" s="97" customFormat="1" ht="12" customHeight="1" x14ac:dyDescent="0.2">
      <c r="A120" s="95"/>
      <c r="B120" s="94"/>
      <c r="C120" s="93" t="s">
        <v>131</v>
      </c>
      <c r="D120" s="95"/>
      <c r="E120" s="95"/>
      <c r="F120" s="95"/>
      <c r="G120" s="95"/>
      <c r="H120" s="95"/>
      <c r="I120" s="95"/>
      <c r="J120" s="95"/>
      <c r="K120" s="95"/>
      <c r="L120" s="96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31" s="97" customFormat="1" ht="16.5" customHeight="1" x14ac:dyDescent="0.2">
      <c r="A121" s="95"/>
      <c r="B121" s="94"/>
      <c r="C121" s="95"/>
      <c r="D121" s="95"/>
      <c r="E121" s="400" t="str">
        <f>E11</f>
        <v>SO 2.3.1. - Vodovodní řad 7</v>
      </c>
      <c r="F121" s="399"/>
      <c r="G121" s="399"/>
      <c r="H121" s="399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7" customFormat="1" ht="6.95" customHeight="1" x14ac:dyDescent="0.2">
      <c r="A122" s="95"/>
      <c r="B122" s="94"/>
      <c r="C122" s="95"/>
      <c r="D122" s="95"/>
      <c r="E122" s="95"/>
      <c r="F122" s="95"/>
      <c r="G122" s="95"/>
      <c r="H122" s="95"/>
      <c r="I122" s="95"/>
      <c r="J122" s="95"/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7" customFormat="1" ht="12" customHeight="1" x14ac:dyDescent="0.2">
      <c r="A123" s="95"/>
      <c r="B123" s="94"/>
      <c r="C123" s="93" t="s">
        <v>18</v>
      </c>
      <c r="D123" s="95"/>
      <c r="E123" s="95"/>
      <c r="F123" s="98" t="str">
        <f>F14</f>
        <v>Kosmonosy</v>
      </c>
      <c r="G123" s="95"/>
      <c r="H123" s="95"/>
      <c r="I123" s="93" t="s">
        <v>20</v>
      </c>
      <c r="J123" s="99">
        <f>IF(J14="","",J14)</f>
        <v>44136</v>
      </c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7" customFormat="1" ht="6.95" customHeight="1" x14ac:dyDescent="0.2">
      <c r="A124" s="95"/>
      <c r="B124" s="94"/>
      <c r="C124" s="95"/>
      <c r="D124" s="95"/>
      <c r="E124" s="95"/>
      <c r="F124" s="95"/>
      <c r="G124" s="95"/>
      <c r="H124" s="95"/>
      <c r="I124" s="95"/>
      <c r="J124" s="95"/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7" customFormat="1" ht="15.2" customHeight="1" x14ac:dyDescent="0.2">
      <c r="A125" s="95"/>
      <c r="B125" s="94"/>
      <c r="C125" s="93" t="s">
        <v>21</v>
      </c>
      <c r="D125" s="95"/>
      <c r="E125" s="95"/>
      <c r="F125" s="98" t="str">
        <f>E17</f>
        <v>Vodovody a kanalizace Mladá Boleslav, a.s.</v>
      </c>
      <c r="G125" s="95"/>
      <c r="H125" s="95"/>
      <c r="I125" s="93" t="s">
        <v>29</v>
      </c>
      <c r="J125" s="129" t="str">
        <f>E23</f>
        <v>ŠINDLAR s.r.o.</v>
      </c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7" customFormat="1" ht="15.2" customHeight="1" x14ac:dyDescent="0.2">
      <c r="A126" s="95"/>
      <c r="B126" s="94"/>
      <c r="C126" s="93" t="s">
        <v>27</v>
      </c>
      <c r="D126" s="95"/>
      <c r="E126" s="95"/>
      <c r="F126" s="98" t="str">
        <f>IF(E20="","",E20)</f>
        <v>Dle výběrového řízení</v>
      </c>
      <c r="G126" s="95"/>
      <c r="H126" s="95"/>
      <c r="I126" s="93" t="s">
        <v>34</v>
      </c>
      <c r="J126" s="129" t="str">
        <f>E26</f>
        <v>Roman Bárta</v>
      </c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7" customFormat="1" ht="10.35" customHeight="1" x14ac:dyDescent="0.2">
      <c r="A127" s="95"/>
      <c r="B127" s="94"/>
      <c r="C127" s="95"/>
      <c r="D127" s="95"/>
      <c r="E127" s="95"/>
      <c r="F127" s="95"/>
      <c r="G127" s="95"/>
      <c r="H127" s="95"/>
      <c r="I127" s="95"/>
      <c r="J127" s="95"/>
      <c r="K127" s="95"/>
      <c r="L127" s="96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152" customFormat="1" ht="29.25" customHeight="1" x14ac:dyDescent="0.2">
      <c r="A128" s="143"/>
      <c r="B128" s="144"/>
      <c r="C128" s="145" t="s">
        <v>150</v>
      </c>
      <c r="D128" s="146" t="s">
        <v>63</v>
      </c>
      <c r="E128" s="146" t="s">
        <v>59</v>
      </c>
      <c r="F128" s="146" t="s">
        <v>60</v>
      </c>
      <c r="G128" s="146" t="s">
        <v>151</v>
      </c>
      <c r="H128" s="146" t="s">
        <v>152</v>
      </c>
      <c r="I128" s="146" t="s">
        <v>153</v>
      </c>
      <c r="J128" s="146" t="s">
        <v>135</v>
      </c>
      <c r="K128" s="147" t="s">
        <v>154</v>
      </c>
      <c r="L128" s="148"/>
      <c r="M128" s="149" t="s">
        <v>1</v>
      </c>
      <c r="N128" s="150" t="s">
        <v>42</v>
      </c>
      <c r="O128" s="150" t="s">
        <v>155</v>
      </c>
      <c r="P128" s="150" t="s">
        <v>156</v>
      </c>
      <c r="Q128" s="150" t="s">
        <v>157</v>
      </c>
      <c r="R128" s="150" t="s">
        <v>158</v>
      </c>
      <c r="S128" s="150" t="s">
        <v>159</v>
      </c>
      <c r="T128" s="151" t="s">
        <v>160</v>
      </c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</row>
    <row r="129" spans="1:65" s="97" customFormat="1" ht="22.9" customHeight="1" x14ac:dyDescent="0.25">
      <c r="A129" s="95"/>
      <c r="B129" s="94"/>
      <c r="C129" s="153" t="s">
        <v>161</v>
      </c>
      <c r="D129" s="95"/>
      <c r="E129" s="95"/>
      <c r="F129" s="95"/>
      <c r="G129" s="95"/>
      <c r="H129" s="95"/>
      <c r="I129" s="95"/>
      <c r="J129" s="154">
        <f>BK129</f>
        <v>0</v>
      </c>
      <c r="K129" s="95"/>
      <c r="L129" s="94"/>
      <c r="M129" s="155"/>
      <c r="N129" s="156"/>
      <c r="O129" s="104"/>
      <c r="P129" s="157">
        <f>P130+P362</f>
        <v>622.69967900000006</v>
      </c>
      <c r="Q129" s="104"/>
      <c r="R129" s="157">
        <f>R130+R362</f>
        <v>6.0499194000000012</v>
      </c>
      <c r="S129" s="104"/>
      <c r="T129" s="158">
        <f>T130+T362</f>
        <v>144.87396000000001</v>
      </c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  <c r="AT129" s="87" t="s">
        <v>77</v>
      </c>
      <c r="AU129" s="87" t="s">
        <v>137</v>
      </c>
      <c r="BK129" s="159">
        <f>BK130+BK362</f>
        <v>0</v>
      </c>
    </row>
    <row r="130" spans="1:65" s="160" customFormat="1" ht="25.9" customHeight="1" x14ac:dyDescent="0.2">
      <c r="B130" s="161"/>
      <c r="D130" s="162" t="s">
        <v>77</v>
      </c>
      <c r="E130" s="163" t="s">
        <v>162</v>
      </c>
      <c r="F130" s="163" t="s">
        <v>163</v>
      </c>
      <c r="J130" s="164">
        <f>BK130</f>
        <v>0</v>
      </c>
      <c r="L130" s="161"/>
      <c r="M130" s="165"/>
      <c r="N130" s="166"/>
      <c r="O130" s="166"/>
      <c r="P130" s="167">
        <f>P131+P215+P221+P232+P244+P352+P360</f>
        <v>622.28301900000008</v>
      </c>
      <c r="Q130" s="166"/>
      <c r="R130" s="167">
        <f>R131+R215+R221+R232+R244+R352+R360</f>
        <v>6.0490660000000016</v>
      </c>
      <c r="S130" s="166"/>
      <c r="T130" s="168">
        <f>T131+T215+T221+T232+T244+T352+T360</f>
        <v>144.87396000000001</v>
      </c>
      <c r="AR130" s="162" t="s">
        <v>85</v>
      </c>
      <c r="AT130" s="169" t="s">
        <v>77</v>
      </c>
      <c r="AU130" s="169" t="s">
        <v>78</v>
      </c>
      <c r="AY130" s="162" t="s">
        <v>164</v>
      </c>
      <c r="BK130" s="170">
        <f>BK131+BK215+BK221+BK232+BK244+BK352+BK360</f>
        <v>0</v>
      </c>
    </row>
    <row r="131" spans="1:65" s="160" customFormat="1" ht="22.9" customHeight="1" x14ac:dyDescent="0.2">
      <c r="B131" s="161"/>
      <c r="D131" s="162" t="s">
        <v>77</v>
      </c>
      <c r="E131" s="171" t="s">
        <v>85</v>
      </c>
      <c r="F131" s="171" t="s">
        <v>165</v>
      </c>
      <c r="J131" s="172">
        <f>BK131</f>
        <v>0</v>
      </c>
      <c r="L131" s="161"/>
      <c r="M131" s="165"/>
      <c r="N131" s="166"/>
      <c r="O131" s="166"/>
      <c r="P131" s="167">
        <f>SUM(P132:P214)</f>
        <v>305.08871900000003</v>
      </c>
      <c r="Q131" s="166"/>
      <c r="R131" s="167">
        <f>SUM(R132:R214)</f>
        <v>0.64975220000000011</v>
      </c>
      <c r="S131" s="166"/>
      <c r="T131" s="168">
        <f>SUM(T132:T214)</f>
        <v>138.47888</v>
      </c>
      <c r="AR131" s="162" t="s">
        <v>85</v>
      </c>
      <c r="AT131" s="169" t="s">
        <v>77</v>
      </c>
      <c r="AU131" s="169" t="s">
        <v>85</v>
      </c>
      <c r="AY131" s="162" t="s">
        <v>164</v>
      </c>
      <c r="BK131" s="170">
        <f>SUM(BK132:BK214)</f>
        <v>0</v>
      </c>
    </row>
    <row r="132" spans="1:65" s="97" customFormat="1" ht="55.5" customHeight="1" x14ac:dyDescent="0.2">
      <c r="A132" s="95"/>
      <c r="B132" s="94"/>
      <c r="C132" s="173" t="s">
        <v>85</v>
      </c>
      <c r="D132" s="173" t="s">
        <v>166</v>
      </c>
      <c r="E132" s="174" t="s">
        <v>167</v>
      </c>
      <c r="F132" s="175" t="s">
        <v>168</v>
      </c>
      <c r="G132" s="176" t="s">
        <v>169</v>
      </c>
      <c r="H132" s="177">
        <v>138.27000000000001</v>
      </c>
      <c r="I132" s="73"/>
      <c r="J132" s="178">
        <f>ROUND(I132*H132,2)</f>
        <v>0</v>
      </c>
      <c r="K132" s="175" t="s">
        <v>170</v>
      </c>
      <c r="L132" s="94"/>
      <c r="M132" s="179" t="s">
        <v>1</v>
      </c>
      <c r="N132" s="180" t="s">
        <v>43</v>
      </c>
      <c r="O132" s="181">
        <v>0.11899999999999999</v>
      </c>
      <c r="P132" s="181">
        <f>O132*H132</f>
        <v>16.454129999999999</v>
      </c>
      <c r="Q132" s="181">
        <v>0</v>
      </c>
      <c r="R132" s="181">
        <f>Q132*H132</f>
        <v>0</v>
      </c>
      <c r="S132" s="181">
        <v>0.44</v>
      </c>
      <c r="T132" s="182">
        <f>S132*H132</f>
        <v>60.838800000000006</v>
      </c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R132" s="183" t="s">
        <v>171</v>
      </c>
      <c r="AT132" s="183" t="s">
        <v>166</v>
      </c>
      <c r="AU132" s="183" t="s">
        <v>87</v>
      </c>
      <c r="AY132" s="87" t="s">
        <v>164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87" t="s">
        <v>85</v>
      </c>
      <c r="BK132" s="184">
        <f>ROUND(I132*H132,2)</f>
        <v>0</v>
      </c>
      <c r="BL132" s="87" t="s">
        <v>171</v>
      </c>
      <c r="BM132" s="183" t="s">
        <v>960</v>
      </c>
    </row>
    <row r="133" spans="1:65" s="97" customFormat="1" ht="19.5" x14ac:dyDescent="0.2">
      <c r="A133" s="95"/>
      <c r="B133" s="94"/>
      <c r="C133" s="95"/>
      <c r="D133" s="185" t="s">
        <v>173</v>
      </c>
      <c r="E133" s="95"/>
      <c r="F133" s="186" t="s">
        <v>174</v>
      </c>
      <c r="G133" s="95"/>
      <c r="H133" s="95"/>
      <c r="I133" s="227"/>
      <c r="J133" s="95"/>
      <c r="K133" s="95"/>
      <c r="L133" s="94"/>
      <c r="M133" s="187"/>
      <c r="N133" s="188"/>
      <c r="O133" s="189"/>
      <c r="P133" s="189"/>
      <c r="Q133" s="189"/>
      <c r="R133" s="189"/>
      <c r="S133" s="189"/>
      <c r="T133" s="190"/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T133" s="87" t="s">
        <v>173</v>
      </c>
      <c r="AU133" s="87" t="s">
        <v>87</v>
      </c>
    </row>
    <row r="134" spans="1:65" s="191" customFormat="1" x14ac:dyDescent="0.2">
      <c r="B134" s="192"/>
      <c r="D134" s="185" t="s">
        <v>175</v>
      </c>
      <c r="E134" s="193" t="s">
        <v>1</v>
      </c>
      <c r="F134" s="194" t="s">
        <v>579</v>
      </c>
      <c r="H134" s="193" t="s">
        <v>1</v>
      </c>
      <c r="I134" s="228"/>
      <c r="L134" s="192"/>
      <c r="M134" s="195"/>
      <c r="N134" s="196"/>
      <c r="O134" s="196"/>
      <c r="P134" s="196"/>
      <c r="Q134" s="196"/>
      <c r="R134" s="196"/>
      <c r="S134" s="196"/>
      <c r="T134" s="197"/>
      <c r="AT134" s="193" t="s">
        <v>175</v>
      </c>
      <c r="AU134" s="193" t="s">
        <v>87</v>
      </c>
      <c r="AV134" s="191" t="s">
        <v>85</v>
      </c>
      <c r="AW134" s="191" t="s">
        <v>33</v>
      </c>
      <c r="AX134" s="191" t="s">
        <v>78</v>
      </c>
      <c r="AY134" s="193" t="s">
        <v>164</v>
      </c>
    </row>
    <row r="135" spans="1:65" s="191" customFormat="1" x14ac:dyDescent="0.2">
      <c r="B135" s="192"/>
      <c r="D135" s="185" t="s">
        <v>175</v>
      </c>
      <c r="E135" s="193" t="s">
        <v>1</v>
      </c>
      <c r="F135" s="194" t="s">
        <v>177</v>
      </c>
      <c r="H135" s="193" t="s">
        <v>1</v>
      </c>
      <c r="I135" s="228"/>
      <c r="L135" s="192"/>
      <c r="M135" s="195"/>
      <c r="N135" s="196"/>
      <c r="O135" s="196"/>
      <c r="P135" s="196"/>
      <c r="Q135" s="196"/>
      <c r="R135" s="196"/>
      <c r="S135" s="196"/>
      <c r="T135" s="197"/>
      <c r="AT135" s="193" t="s">
        <v>175</v>
      </c>
      <c r="AU135" s="193" t="s">
        <v>87</v>
      </c>
      <c r="AV135" s="191" t="s">
        <v>85</v>
      </c>
      <c r="AW135" s="191" t="s">
        <v>33</v>
      </c>
      <c r="AX135" s="191" t="s">
        <v>78</v>
      </c>
      <c r="AY135" s="193" t="s">
        <v>164</v>
      </c>
    </row>
    <row r="136" spans="1:65" s="198" customFormat="1" x14ac:dyDescent="0.2">
      <c r="B136" s="199"/>
      <c r="D136" s="185" t="s">
        <v>175</v>
      </c>
      <c r="E136" s="200" t="s">
        <v>1</v>
      </c>
      <c r="F136" s="201" t="s">
        <v>961</v>
      </c>
      <c r="H136" s="202">
        <v>138.27000000000001</v>
      </c>
      <c r="I136" s="229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175</v>
      </c>
      <c r="AU136" s="200" t="s">
        <v>87</v>
      </c>
      <c r="AV136" s="198" t="s">
        <v>87</v>
      </c>
      <c r="AW136" s="198" t="s">
        <v>33</v>
      </c>
      <c r="AX136" s="198" t="s">
        <v>85</v>
      </c>
      <c r="AY136" s="200" t="s">
        <v>164</v>
      </c>
    </row>
    <row r="137" spans="1:65" s="97" customFormat="1" ht="44.25" customHeight="1" x14ac:dyDescent="0.2">
      <c r="A137" s="95"/>
      <c r="B137" s="94"/>
      <c r="C137" s="173" t="s">
        <v>87</v>
      </c>
      <c r="D137" s="173" t="s">
        <v>166</v>
      </c>
      <c r="E137" s="174" t="s">
        <v>179</v>
      </c>
      <c r="F137" s="175" t="s">
        <v>180</v>
      </c>
      <c r="G137" s="176" t="s">
        <v>169</v>
      </c>
      <c r="H137" s="177">
        <v>201.12</v>
      </c>
      <c r="I137" s="73"/>
      <c r="J137" s="178">
        <f>ROUND(I137*H137,2)</f>
        <v>0</v>
      </c>
      <c r="K137" s="175" t="s">
        <v>1</v>
      </c>
      <c r="L137" s="94"/>
      <c r="M137" s="179" t="s">
        <v>1</v>
      </c>
      <c r="N137" s="180" t="s">
        <v>43</v>
      </c>
      <c r="O137" s="181">
        <v>2.1999999999999999E-2</v>
      </c>
      <c r="P137" s="181">
        <f>O137*H137</f>
        <v>4.4246400000000001</v>
      </c>
      <c r="Q137" s="181">
        <v>2.9999999999999997E-4</v>
      </c>
      <c r="R137" s="181">
        <f>Q137*H137</f>
        <v>6.0335999999999994E-2</v>
      </c>
      <c r="S137" s="181">
        <v>0.38400000000000001</v>
      </c>
      <c r="T137" s="182">
        <f>S137*H137</f>
        <v>77.230080000000001</v>
      </c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R137" s="183" t="s">
        <v>171</v>
      </c>
      <c r="AT137" s="183" t="s">
        <v>166</v>
      </c>
      <c r="AU137" s="183" t="s">
        <v>87</v>
      </c>
      <c r="AY137" s="87" t="s">
        <v>164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87" t="s">
        <v>85</v>
      </c>
      <c r="BK137" s="184">
        <f>ROUND(I137*H137,2)</f>
        <v>0</v>
      </c>
      <c r="BL137" s="87" t="s">
        <v>171</v>
      </c>
      <c r="BM137" s="183" t="s">
        <v>962</v>
      </c>
    </row>
    <row r="138" spans="1:65" s="97" customFormat="1" ht="19.5" x14ac:dyDescent="0.2">
      <c r="A138" s="95"/>
      <c r="B138" s="94"/>
      <c r="C138" s="95"/>
      <c r="D138" s="185" t="s">
        <v>173</v>
      </c>
      <c r="E138" s="95"/>
      <c r="F138" s="186" t="s">
        <v>182</v>
      </c>
      <c r="G138" s="95"/>
      <c r="H138" s="95"/>
      <c r="I138" s="227"/>
      <c r="J138" s="95"/>
      <c r="K138" s="95"/>
      <c r="L138" s="94"/>
      <c r="M138" s="187"/>
      <c r="N138" s="188"/>
      <c r="O138" s="189"/>
      <c r="P138" s="189"/>
      <c r="Q138" s="189"/>
      <c r="R138" s="189"/>
      <c r="S138" s="189"/>
      <c r="T138" s="190"/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  <c r="AE138" s="95"/>
      <c r="AT138" s="87" t="s">
        <v>173</v>
      </c>
      <c r="AU138" s="87" t="s">
        <v>87</v>
      </c>
    </row>
    <row r="139" spans="1:65" s="191" customFormat="1" x14ac:dyDescent="0.2">
      <c r="B139" s="192"/>
      <c r="D139" s="185" t="s">
        <v>175</v>
      </c>
      <c r="E139" s="193" t="s">
        <v>1</v>
      </c>
      <c r="F139" s="194" t="s">
        <v>579</v>
      </c>
      <c r="H139" s="193" t="s">
        <v>1</v>
      </c>
      <c r="I139" s="228"/>
      <c r="L139" s="192"/>
      <c r="M139" s="195"/>
      <c r="N139" s="196"/>
      <c r="O139" s="196"/>
      <c r="P139" s="196"/>
      <c r="Q139" s="196"/>
      <c r="R139" s="196"/>
      <c r="S139" s="196"/>
      <c r="T139" s="197"/>
      <c r="AT139" s="193" t="s">
        <v>175</v>
      </c>
      <c r="AU139" s="193" t="s">
        <v>87</v>
      </c>
      <c r="AV139" s="191" t="s">
        <v>85</v>
      </c>
      <c r="AW139" s="191" t="s">
        <v>33</v>
      </c>
      <c r="AX139" s="191" t="s">
        <v>78</v>
      </c>
      <c r="AY139" s="193" t="s">
        <v>164</v>
      </c>
    </row>
    <row r="140" spans="1:65" s="191" customFormat="1" x14ac:dyDescent="0.2">
      <c r="B140" s="192"/>
      <c r="D140" s="185" t="s">
        <v>175</v>
      </c>
      <c r="E140" s="193" t="s">
        <v>1</v>
      </c>
      <c r="F140" s="194" t="s">
        <v>177</v>
      </c>
      <c r="H140" s="193" t="s">
        <v>1</v>
      </c>
      <c r="I140" s="228"/>
      <c r="L140" s="192"/>
      <c r="M140" s="195"/>
      <c r="N140" s="196"/>
      <c r="O140" s="196"/>
      <c r="P140" s="196"/>
      <c r="Q140" s="196"/>
      <c r="R140" s="196"/>
      <c r="S140" s="196"/>
      <c r="T140" s="197"/>
      <c r="AT140" s="193" t="s">
        <v>175</v>
      </c>
      <c r="AU140" s="193" t="s">
        <v>87</v>
      </c>
      <c r="AV140" s="191" t="s">
        <v>85</v>
      </c>
      <c r="AW140" s="191" t="s">
        <v>33</v>
      </c>
      <c r="AX140" s="191" t="s">
        <v>78</v>
      </c>
      <c r="AY140" s="193" t="s">
        <v>164</v>
      </c>
    </row>
    <row r="141" spans="1:65" s="198" customFormat="1" x14ac:dyDescent="0.2">
      <c r="B141" s="199"/>
      <c r="D141" s="185" t="s">
        <v>175</v>
      </c>
      <c r="E141" s="200" t="s">
        <v>1</v>
      </c>
      <c r="F141" s="201" t="s">
        <v>963</v>
      </c>
      <c r="H141" s="202">
        <v>201.12</v>
      </c>
      <c r="I141" s="229"/>
      <c r="L141" s="199"/>
      <c r="M141" s="203"/>
      <c r="N141" s="204"/>
      <c r="O141" s="204"/>
      <c r="P141" s="204"/>
      <c r="Q141" s="204"/>
      <c r="R141" s="204"/>
      <c r="S141" s="204"/>
      <c r="T141" s="205"/>
      <c r="AT141" s="200" t="s">
        <v>175</v>
      </c>
      <c r="AU141" s="200" t="s">
        <v>87</v>
      </c>
      <c r="AV141" s="198" t="s">
        <v>87</v>
      </c>
      <c r="AW141" s="198" t="s">
        <v>33</v>
      </c>
      <c r="AX141" s="198" t="s">
        <v>85</v>
      </c>
      <c r="AY141" s="200" t="s">
        <v>164</v>
      </c>
    </row>
    <row r="142" spans="1:65" s="97" customFormat="1" ht="44.25" customHeight="1" x14ac:dyDescent="0.2">
      <c r="A142" s="95"/>
      <c r="B142" s="94"/>
      <c r="C142" s="173" t="s">
        <v>184</v>
      </c>
      <c r="D142" s="173" t="s">
        <v>166</v>
      </c>
      <c r="E142" s="174" t="s">
        <v>185</v>
      </c>
      <c r="F142" s="175" t="s">
        <v>186</v>
      </c>
      <c r="G142" s="176" t="s">
        <v>187</v>
      </c>
      <c r="H142" s="177">
        <v>2</v>
      </c>
      <c r="I142" s="73"/>
      <c r="J142" s="178">
        <f>ROUND(I142*H142,2)</f>
        <v>0</v>
      </c>
      <c r="K142" s="175" t="s">
        <v>170</v>
      </c>
      <c r="L142" s="94"/>
      <c r="M142" s="179" t="s">
        <v>1</v>
      </c>
      <c r="N142" s="180" t="s">
        <v>43</v>
      </c>
      <c r="O142" s="181">
        <v>0.13300000000000001</v>
      </c>
      <c r="P142" s="181">
        <f>O142*H142</f>
        <v>0.26600000000000001</v>
      </c>
      <c r="Q142" s="181">
        <v>0</v>
      </c>
      <c r="R142" s="181">
        <f>Q142*H142</f>
        <v>0</v>
      </c>
      <c r="S142" s="181">
        <v>0.20499999999999999</v>
      </c>
      <c r="T142" s="182">
        <f>S142*H142</f>
        <v>0.41</v>
      </c>
      <c r="U142" s="95"/>
      <c r="V142" s="95"/>
      <c r="W142" s="95"/>
      <c r="X142" s="95"/>
      <c r="Y142" s="95"/>
      <c r="Z142" s="95"/>
      <c r="AA142" s="95"/>
      <c r="AB142" s="95"/>
      <c r="AC142" s="95"/>
      <c r="AD142" s="95"/>
      <c r="AE142" s="95"/>
      <c r="AR142" s="183" t="s">
        <v>171</v>
      </c>
      <c r="AT142" s="183" t="s">
        <v>166</v>
      </c>
      <c r="AU142" s="183" t="s">
        <v>87</v>
      </c>
      <c r="AY142" s="87" t="s">
        <v>164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87" t="s">
        <v>85</v>
      </c>
      <c r="BK142" s="184">
        <f>ROUND(I142*H142,2)</f>
        <v>0</v>
      </c>
      <c r="BL142" s="87" t="s">
        <v>171</v>
      </c>
      <c r="BM142" s="183" t="s">
        <v>964</v>
      </c>
    </row>
    <row r="143" spans="1:65" s="198" customFormat="1" x14ac:dyDescent="0.2">
      <c r="B143" s="199"/>
      <c r="D143" s="185" t="s">
        <v>175</v>
      </c>
      <c r="E143" s="200" t="s">
        <v>1</v>
      </c>
      <c r="F143" s="201" t="s">
        <v>965</v>
      </c>
      <c r="H143" s="202">
        <v>2</v>
      </c>
      <c r="I143" s="229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175</v>
      </c>
      <c r="AU143" s="200" t="s">
        <v>87</v>
      </c>
      <c r="AV143" s="198" t="s">
        <v>87</v>
      </c>
      <c r="AW143" s="198" t="s">
        <v>33</v>
      </c>
      <c r="AX143" s="198" t="s">
        <v>85</v>
      </c>
      <c r="AY143" s="200" t="s">
        <v>164</v>
      </c>
    </row>
    <row r="144" spans="1:65" s="97" customFormat="1" ht="21.75" customHeight="1" x14ac:dyDescent="0.2">
      <c r="A144" s="95"/>
      <c r="B144" s="94"/>
      <c r="C144" s="173" t="s">
        <v>171</v>
      </c>
      <c r="D144" s="173" t="s">
        <v>166</v>
      </c>
      <c r="E144" s="174" t="s">
        <v>190</v>
      </c>
      <c r="F144" s="175" t="s">
        <v>191</v>
      </c>
      <c r="G144" s="176" t="s">
        <v>192</v>
      </c>
      <c r="H144" s="177">
        <v>30</v>
      </c>
      <c r="I144" s="73"/>
      <c r="J144" s="178">
        <f>ROUND(I144*H144,2)</f>
        <v>0</v>
      </c>
      <c r="K144" s="175" t="s">
        <v>170</v>
      </c>
      <c r="L144" s="94"/>
      <c r="M144" s="179" t="s">
        <v>1</v>
      </c>
      <c r="N144" s="180" t="s">
        <v>43</v>
      </c>
      <c r="O144" s="181">
        <v>0.2</v>
      </c>
      <c r="P144" s="181">
        <f>O144*H144</f>
        <v>6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R144" s="183" t="s">
        <v>171</v>
      </c>
      <c r="AT144" s="183" t="s">
        <v>166</v>
      </c>
      <c r="AU144" s="183" t="s">
        <v>87</v>
      </c>
      <c r="AY144" s="87" t="s">
        <v>164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87" t="s">
        <v>85</v>
      </c>
      <c r="BK144" s="184">
        <f>ROUND(I144*H144,2)</f>
        <v>0</v>
      </c>
      <c r="BL144" s="87" t="s">
        <v>171</v>
      </c>
      <c r="BM144" s="183" t="s">
        <v>966</v>
      </c>
    </row>
    <row r="145" spans="1:65" s="97" customFormat="1" ht="19.5" x14ac:dyDescent="0.2">
      <c r="A145" s="95"/>
      <c r="B145" s="94"/>
      <c r="C145" s="95"/>
      <c r="D145" s="185" t="s">
        <v>173</v>
      </c>
      <c r="E145" s="95"/>
      <c r="F145" s="186" t="s">
        <v>585</v>
      </c>
      <c r="G145" s="95"/>
      <c r="H145" s="95"/>
      <c r="I145" s="227"/>
      <c r="J145" s="95"/>
      <c r="K145" s="95"/>
      <c r="L145" s="94"/>
      <c r="M145" s="187"/>
      <c r="N145" s="188"/>
      <c r="O145" s="189"/>
      <c r="P145" s="189"/>
      <c r="Q145" s="189"/>
      <c r="R145" s="189"/>
      <c r="S145" s="189"/>
      <c r="T145" s="190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T145" s="87" t="s">
        <v>173</v>
      </c>
      <c r="AU145" s="87" t="s">
        <v>87</v>
      </c>
    </row>
    <row r="146" spans="1:65" s="198" customFormat="1" x14ac:dyDescent="0.2">
      <c r="B146" s="199"/>
      <c r="D146" s="185" t="s">
        <v>175</v>
      </c>
      <c r="E146" s="200" t="s">
        <v>1</v>
      </c>
      <c r="F146" s="201" t="s">
        <v>586</v>
      </c>
      <c r="H146" s="202">
        <v>30</v>
      </c>
      <c r="I146" s="229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175</v>
      </c>
      <c r="AU146" s="200" t="s">
        <v>87</v>
      </c>
      <c r="AV146" s="198" t="s">
        <v>87</v>
      </c>
      <c r="AW146" s="198" t="s">
        <v>33</v>
      </c>
      <c r="AX146" s="198" t="s">
        <v>85</v>
      </c>
      <c r="AY146" s="200" t="s">
        <v>164</v>
      </c>
    </row>
    <row r="147" spans="1:65" s="97" customFormat="1" ht="78" customHeight="1" x14ac:dyDescent="0.2">
      <c r="A147" s="95"/>
      <c r="B147" s="94"/>
      <c r="C147" s="173" t="s">
        <v>196</v>
      </c>
      <c r="D147" s="173" t="s">
        <v>166</v>
      </c>
      <c r="E147" s="174" t="s">
        <v>197</v>
      </c>
      <c r="F147" s="175" t="s">
        <v>198</v>
      </c>
      <c r="G147" s="176" t="s">
        <v>187</v>
      </c>
      <c r="H147" s="177">
        <v>7.7</v>
      </c>
      <c r="I147" s="73"/>
      <c r="J147" s="178">
        <f>ROUND(I147*H147,2)</f>
        <v>0</v>
      </c>
      <c r="K147" s="175" t="s">
        <v>170</v>
      </c>
      <c r="L147" s="94"/>
      <c r="M147" s="179" t="s">
        <v>1</v>
      </c>
      <c r="N147" s="180" t="s">
        <v>43</v>
      </c>
      <c r="O147" s="181">
        <v>0.70299999999999996</v>
      </c>
      <c r="P147" s="181">
        <f>O147*H147</f>
        <v>5.4131</v>
      </c>
      <c r="Q147" s="181">
        <v>8.6800000000000002E-3</v>
      </c>
      <c r="R147" s="181">
        <f>Q147*H147</f>
        <v>6.6836000000000007E-2</v>
      </c>
      <c r="S147" s="181">
        <v>0</v>
      </c>
      <c r="T147" s="182">
        <f>S147*H147</f>
        <v>0</v>
      </c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R147" s="183" t="s">
        <v>171</v>
      </c>
      <c r="AT147" s="183" t="s">
        <v>166</v>
      </c>
      <c r="AU147" s="183" t="s">
        <v>87</v>
      </c>
      <c r="AY147" s="87" t="s">
        <v>164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87" t="s">
        <v>85</v>
      </c>
      <c r="BK147" s="184">
        <f>ROUND(I147*H147,2)</f>
        <v>0</v>
      </c>
      <c r="BL147" s="87" t="s">
        <v>171</v>
      </c>
      <c r="BM147" s="183" t="s">
        <v>967</v>
      </c>
    </row>
    <row r="148" spans="1:65" s="191" customFormat="1" x14ac:dyDescent="0.2">
      <c r="B148" s="192"/>
      <c r="D148" s="185" t="s">
        <v>175</v>
      </c>
      <c r="E148" s="193" t="s">
        <v>1</v>
      </c>
      <c r="F148" s="194" t="s">
        <v>588</v>
      </c>
      <c r="H148" s="193" t="s">
        <v>1</v>
      </c>
      <c r="I148" s="228"/>
      <c r="L148" s="192"/>
      <c r="M148" s="195"/>
      <c r="N148" s="196"/>
      <c r="O148" s="196"/>
      <c r="P148" s="196"/>
      <c r="Q148" s="196"/>
      <c r="R148" s="196"/>
      <c r="S148" s="196"/>
      <c r="T148" s="197"/>
      <c r="AT148" s="193" t="s">
        <v>175</v>
      </c>
      <c r="AU148" s="193" t="s">
        <v>87</v>
      </c>
      <c r="AV148" s="191" t="s">
        <v>85</v>
      </c>
      <c r="AW148" s="191" t="s">
        <v>33</v>
      </c>
      <c r="AX148" s="191" t="s">
        <v>78</v>
      </c>
      <c r="AY148" s="193" t="s">
        <v>164</v>
      </c>
    </row>
    <row r="149" spans="1:65" s="198" customFormat="1" x14ac:dyDescent="0.2">
      <c r="B149" s="199"/>
      <c r="D149" s="185" t="s">
        <v>175</v>
      </c>
      <c r="E149" s="200" t="s">
        <v>1</v>
      </c>
      <c r="F149" s="201" t="s">
        <v>968</v>
      </c>
      <c r="H149" s="202">
        <v>7.7</v>
      </c>
      <c r="I149" s="229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175</v>
      </c>
      <c r="AU149" s="200" t="s">
        <v>87</v>
      </c>
      <c r="AV149" s="198" t="s">
        <v>87</v>
      </c>
      <c r="AW149" s="198" t="s">
        <v>33</v>
      </c>
      <c r="AX149" s="198" t="s">
        <v>85</v>
      </c>
      <c r="AY149" s="200" t="s">
        <v>164</v>
      </c>
    </row>
    <row r="150" spans="1:65" s="97" customFormat="1" ht="78" customHeight="1" x14ac:dyDescent="0.2">
      <c r="A150" s="95"/>
      <c r="B150" s="94"/>
      <c r="C150" s="173" t="s">
        <v>202</v>
      </c>
      <c r="D150" s="173" t="s">
        <v>166</v>
      </c>
      <c r="E150" s="174" t="s">
        <v>208</v>
      </c>
      <c r="F150" s="175" t="s">
        <v>209</v>
      </c>
      <c r="G150" s="176" t="s">
        <v>187</v>
      </c>
      <c r="H150" s="177">
        <v>6.6</v>
      </c>
      <c r="I150" s="73"/>
      <c r="J150" s="178">
        <f>ROUND(I150*H150,2)</f>
        <v>0</v>
      </c>
      <c r="K150" s="175" t="s">
        <v>170</v>
      </c>
      <c r="L150" s="94"/>
      <c r="M150" s="179" t="s">
        <v>1</v>
      </c>
      <c r="N150" s="180" t="s">
        <v>43</v>
      </c>
      <c r="O150" s="181">
        <v>0.54700000000000004</v>
      </c>
      <c r="P150" s="181">
        <f>O150*H150</f>
        <v>3.6102000000000003</v>
      </c>
      <c r="Q150" s="181">
        <v>3.6900000000000002E-2</v>
      </c>
      <c r="R150" s="181">
        <f>Q150*H150</f>
        <v>0.24354000000000001</v>
      </c>
      <c r="S150" s="181">
        <v>0</v>
      </c>
      <c r="T150" s="182">
        <f>S150*H150</f>
        <v>0</v>
      </c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R150" s="183" t="s">
        <v>171</v>
      </c>
      <c r="AT150" s="183" t="s">
        <v>166</v>
      </c>
      <c r="AU150" s="183" t="s">
        <v>87</v>
      </c>
      <c r="AY150" s="87" t="s">
        <v>164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87" t="s">
        <v>85</v>
      </c>
      <c r="BK150" s="184">
        <f>ROUND(I150*H150,2)</f>
        <v>0</v>
      </c>
      <c r="BL150" s="87" t="s">
        <v>171</v>
      </c>
      <c r="BM150" s="183" t="s">
        <v>969</v>
      </c>
    </row>
    <row r="151" spans="1:65" s="191" customFormat="1" x14ac:dyDescent="0.2">
      <c r="B151" s="192"/>
      <c r="D151" s="185" t="s">
        <v>175</v>
      </c>
      <c r="E151" s="193" t="s">
        <v>1</v>
      </c>
      <c r="F151" s="194" t="s">
        <v>588</v>
      </c>
      <c r="H151" s="193" t="s">
        <v>1</v>
      </c>
      <c r="I151" s="228"/>
      <c r="L151" s="192"/>
      <c r="M151" s="195"/>
      <c r="N151" s="196"/>
      <c r="O151" s="196"/>
      <c r="P151" s="196"/>
      <c r="Q151" s="196"/>
      <c r="R151" s="196"/>
      <c r="S151" s="196"/>
      <c r="T151" s="197"/>
      <c r="AT151" s="193" t="s">
        <v>175</v>
      </c>
      <c r="AU151" s="193" t="s">
        <v>87</v>
      </c>
      <c r="AV151" s="191" t="s">
        <v>85</v>
      </c>
      <c r="AW151" s="191" t="s">
        <v>33</v>
      </c>
      <c r="AX151" s="191" t="s">
        <v>78</v>
      </c>
      <c r="AY151" s="193" t="s">
        <v>164</v>
      </c>
    </row>
    <row r="152" spans="1:65" s="198" customFormat="1" x14ac:dyDescent="0.2">
      <c r="B152" s="199"/>
      <c r="D152" s="185" t="s">
        <v>175</v>
      </c>
      <c r="E152" s="200" t="s">
        <v>1</v>
      </c>
      <c r="F152" s="201" t="s">
        <v>970</v>
      </c>
      <c r="H152" s="202">
        <v>6.6</v>
      </c>
      <c r="I152" s="229"/>
      <c r="L152" s="199"/>
      <c r="M152" s="203"/>
      <c r="N152" s="204"/>
      <c r="O152" s="204"/>
      <c r="P152" s="204"/>
      <c r="Q152" s="204"/>
      <c r="R152" s="204"/>
      <c r="S152" s="204"/>
      <c r="T152" s="205"/>
      <c r="AT152" s="200" t="s">
        <v>175</v>
      </c>
      <c r="AU152" s="200" t="s">
        <v>87</v>
      </c>
      <c r="AV152" s="198" t="s">
        <v>87</v>
      </c>
      <c r="AW152" s="198" t="s">
        <v>33</v>
      </c>
      <c r="AX152" s="198" t="s">
        <v>85</v>
      </c>
      <c r="AY152" s="200" t="s">
        <v>164</v>
      </c>
    </row>
    <row r="153" spans="1:65" s="97" customFormat="1" ht="44.25" customHeight="1" x14ac:dyDescent="0.2">
      <c r="A153" s="95"/>
      <c r="B153" s="94"/>
      <c r="C153" s="173" t="s">
        <v>207</v>
      </c>
      <c r="D153" s="173" t="s">
        <v>166</v>
      </c>
      <c r="E153" s="174" t="s">
        <v>213</v>
      </c>
      <c r="F153" s="175" t="s">
        <v>214</v>
      </c>
      <c r="G153" s="176" t="s">
        <v>215</v>
      </c>
      <c r="H153" s="177">
        <v>0.23300000000000001</v>
      </c>
      <c r="I153" s="73"/>
      <c r="J153" s="178">
        <f>ROUND(I153*H153,2)</f>
        <v>0</v>
      </c>
      <c r="K153" s="175" t="s">
        <v>170</v>
      </c>
      <c r="L153" s="94"/>
      <c r="M153" s="179" t="s">
        <v>1</v>
      </c>
      <c r="N153" s="180" t="s">
        <v>43</v>
      </c>
      <c r="O153" s="181">
        <v>9.7000000000000003E-2</v>
      </c>
      <c r="P153" s="181">
        <f>O153*H153</f>
        <v>2.2601000000000003E-2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R153" s="183" t="s">
        <v>171</v>
      </c>
      <c r="AT153" s="183" t="s">
        <v>166</v>
      </c>
      <c r="AU153" s="183" t="s">
        <v>87</v>
      </c>
      <c r="AY153" s="87" t="s">
        <v>164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87" t="s">
        <v>85</v>
      </c>
      <c r="BK153" s="184">
        <f>ROUND(I153*H153,2)</f>
        <v>0</v>
      </c>
      <c r="BL153" s="87" t="s">
        <v>171</v>
      </c>
      <c r="BM153" s="183" t="s">
        <v>971</v>
      </c>
    </row>
    <row r="154" spans="1:65" s="191" customFormat="1" x14ac:dyDescent="0.2">
      <c r="B154" s="192"/>
      <c r="D154" s="185" t="s">
        <v>175</v>
      </c>
      <c r="E154" s="193" t="s">
        <v>1</v>
      </c>
      <c r="F154" s="194" t="s">
        <v>595</v>
      </c>
      <c r="H154" s="193" t="s">
        <v>1</v>
      </c>
      <c r="I154" s="228"/>
      <c r="L154" s="192"/>
      <c r="M154" s="195"/>
      <c r="N154" s="196"/>
      <c r="O154" s="196"/>
      <c r="P154" s="196"/>
      <c r="Q154" s="196"/>
      <c r="R154" s="196"/>
      <c r="S154" s="196"/>
      <c r="T154" s="197"/>
      <c r="AT154" s="193" t="s">
        <v>175</v>
      </c>
      <c r="AU154" s="193" t="s">
        <v>87</v>
      </c>
      <c r="AV154" s="191" t="s">
        <v>85</v>
      </c>
      <c r="AW154" s="191" t="s">
        <v>33</v>
      </c>
      <c r="AX154" s="191" t="s">
        <v>78</v>
      </c>
      <c r="AY154" s="193" t="s">
        <v>164</v>
      </c>
    </row>
    <row r="155" spans="1:65" s="191" customFormat="1" x14ac:dyDescent="0.2">
      <c r="B155" s="192"/>
      <c r="D155" s="185" t="s">
        <v>175</v>
      </c>
      <c r="E155" s="193" t="s">
        <v>1</v>
      </c>
      <c r="F155" s="194" t="s">
        <v>177</v>
      </c>
      <c r="H155" s="193" t="s">
        <v>1</v>
      </c>
      <c r="I155" s="228"/>
      <c r="L155" s="192"/>
      <c r="M155" s="195"/>
      <c r="N155" s="196"/>
      <c r="O155" s="196"/>
      <c r="P155" s="196"/>
      <c r="Q155" s="196"/>
      <c r="R155" s="196"/>
      <c r="S155" s="196"/>
      <c r="T155" s="197"/>
      <c r="AT155" s="193" t="s">
        <v>175</v>
      </c>
      <c r="AU155" s="193" t="s">
        <v>87</v>
      </c>
      <c r="AV155" s="191" t="s">
        <v>85</v>
      </c>
      <c r="AW155" s="191" t="s">
        <v>33</v>
      </c>
      <c r="AX155" s="191" t="s">
        <v>78</v>
      </c>
      <c r="AY155" s="193" t="s">
        <v>164</v>
      </c>
    </row>
    <row r="156" spans="1:65" s="198" customFormat="1" x14ac:dyDescent="0.2">
      <c r="B156" s="199"/>
      <c r="D156" s="185" t="s">
        <v>175</v>
      </c>
      <c r="E156" s="200" t="s">
        <v>1</v>
      </c>
      <c r="F156" s="201" t="s">
        <v>972</v>
      </c>
      <c r="H156" s="202">
        <v>0.23300000000000001</v>
      </c>
      <c r="I156" s="229"/>
      <c r="L156" s="199"/>
      <c r="M156" s="203"/>
      <c r="N156" s="204"/>
      <c r="O156" s="204"/>
      <c r="P156" s="204"/>
      <c r="Q156" s="204"/>
      <c r="R156" s="204"/>
      <c r="S156" s="204"/>
      <c r="T156" s="205"/>
      <c r="AT156" s="200" t="s">
        <v>175</v>
      </c>
      <c r="AU156" s="200" t="s">
        <v>87</v>
      </c>
      <c r="AV156" s="198" t="s">
        <v>87</v>
      </c>
      <c r="AW156" s="198" t="s">
        <v>33</v>
      </c>
      <c r="AX156" s="198" t="s">
        <v>85</v>
      </c>
      <c r="AY156" s="200" t="s">
        <v>164</v>
      </c>
    </row>
    <row r="157" spans="1:65" s="97" customFormat="1" ht="33" customHeight="1" x14ac:dyDescent="0.2">
      <c r="A157" s="95"/>
      <c r="B157" s="94"/>
      <c r="C157" s="173" t="s">
        <v>212</v>
      </c>
      <c r="D157" s="173" t="s">
        <v>166</v>
      </c>
      <c r="E157" s="174" t="s">
        <v>219</v>
      </c>
      <c r="F157" s="175" t="s">
        <v>220</v>
      </c>
      <c r="G157" s="176" t="s">
        <v>215</v>
      </c>
      <c r="H157" s="177">
        <v>26.454999999999998</v>
      </c>
      <c r="I157" s="73"/>
      <c r="J157" s="178">
        <f>ROUND(I157*H157,2)</f>
        <v>0</v>
      </c>
      <c r="K157" s="175" t="s">
        <v>170</v>
      </c>
      <c r="L157" s="94"/>
      <c r="M157" s="179" t="s">
        <v>1</v>
      </c>
      <c r="N157" s="180" t="s">
        <v>43</v>
      </c>
      <c r="O157" s="181">
        <v>1.7629999999999999</v>
      </c>
      <c r="P157" s="181">
        <f>O157*H157</f>
        <v>46.640164999999996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95"/>
      <c r="V157" s="95"/>
      <c r="W157" s="95"/>
      <c r="X157" s="95"/>
      <c r="Y157" s="95"/>
      <c r="Z157" s="95"/>
      <c r="AA157" s="95"/>
      <c r="AB157" s="95"/>
      <c r="AC157" s="95"/>
      <c r="AD157" s="95"/>
      <c r="AE157" s="95"/>
      <c r="AR157" s="183" t="s">
        <v>171</v>
      </c>
      <c r="AT157" s="183" t="s">
        <v>166</v>
      </c>
      <c r="AU157" s="183" t="s">
        <v>87</v>
      </c>
      <c r="AY157" s="87" t="s">
        <v>164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87" t="s">
        <v>85</v>
      </c>
      <c r="BK157" s="184">
        <f>ROUND(I157*H157,2)</f>
        <v>0</v>
      </c>
      <c r="BL157" s="87" t="s">
        <v>171</v>
      </c>
      <c r="BM157" s="183" t="s">
        <v>973</v>
      </c>
    </row>
    <row r="158" spans="1:65" s="198" customFormat="1" x14ac:dyDescent="0.2">
      <c r="B158" s="199"/>
      <c r="D158" s="185" t="s">
        <v>175</v>
      </c>
      <c r="E158" s="200" t="s">
        <v>1</v>
      </c>
      <c r="F158" s="201" t="s">
        <v>974</v>
      </c>
      <c r="H158" s="202">
        <v>26.454999999999998</v>
      </c>
      <c r="I158" s="229"/>
      <c r="L158" s="199"/>
      <c r="M158" s="203"/>
      <c r="N158" s="204"/>
      <c r="O158" s="204"/>
      <c r="P158" s="204"/>
      <c r="Q158" s="204"/>
      <c r="R158" s="204"/>
      <c r="S158" s="204"/>
      <c r="T158" s="205"/>
      <c r="AT158" s="200" t="s">
        <v>175</v>
      </c>
      <c r="AU158" s="200" t="s">
        <v>87</v>
      </c>
      <c r="AV158" s="198" t="s">
        <v>87</v>
      </c>
      <c r="AW158" s="198" t="s">
        <v>33</v>
      </c>
      <c r="AX158" s="198" t="s">
        <v>85</v>
      </c>
      <c r="AY158" s="200" t="s">
        <v>164</v>
      </c>
    </row>
    <row r="159" spans="1:65" s="97" customFormat="1" ht="33" customHeight="1" x14ac:dyDescent="0.2">
      <c r="A159" s="95"/>
      <c r="B159" s="94"/>
      <c r="C159" s="173" t="s">
        <v>218</v>
      </c>
      <c r="D159" s="173" t="s">
        <v>166</v>
      </c>
      <c r="E159" s="174" t="s">
        <v>224</v>
      </c>
      <c r="F159" s="175" t="s">
        <v>225</v>
      </c>
      <c r="G159" s="176" t="s">
        <v>215</v>
      </c>
      <c r="H159" s="177">
        <v>221.85</v>
      </c>
      <c r="I159" s="73"/>
      <c r="J159" s="178">
        <f>ROUND(I159*H159,2)</f>
        <v>0</v>
      </c>
      <c r="K159" s="175" t="s">
        <v>170</v>
      </c>
      <c r="L159" s="94"/>
      <c r="M159" s="179" t="s">
        <v>1</v>
      </c>
      <c r="N159" s="180" t="s">
        <v>43</v>
      </c>
      <c r="O159" s="181">
        <v>0.189</v>
      </c>
      <c r="P159" s="181">
        <f>O159*H159</f>
        <v>41.929650000000002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95"/>
      <c r="V159" s="95"/>
      <c r="W159" s="95"/>
      <c r="X159" s="95"/>
      <c r="Y159" s="95"/>
      <c r="Z159" s="95"/>
      <c r="AA159" s="95"/>
      <c r="AB159" s="95"/>
      <c r="AC159" s="95"/>
      <c r="AD159" s="95"/>
      <c r="AE159" s="95"/>
      <c r="AR159" s="183" t="s">
        <v>171</v>
      </c>
      <c r="AT159" s="183" t="s">
        <v>166</v>
      </c>
      <c r="AU159" s="183" t="s">
        <v>87</v>
      </c>
      <c r="AY159" s="87" t="s">
        <v>164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87" t="s">
        <v>85</v>
      </c>
      <c r="BK159" s="184">
        <f>ROUND(I159*H159,2)</f>
        <v>0</v>
      </c>
      <c r="BL159" s="87" t="s">
        <v>171</v>
      </c>
      <c r="BM159" s="183" t="s">
        <v>975</v>
      </c>
    </row>
    <row r="160" spans="1:65" s="191" customFormat="1" x14ac:dyDescent="0.2">
      <c r="B160" s="192"/>
      <c r="D160" s="185" t="s">
        <v>175</v>
      </c>
      <c r="E160" s="193" t="s">
        <v>1</v>
      </c>
      <c r="F160" s="194" t="s">
        <v>600</v>
      </c>
      <c r="H160" s="193" t="s">
        <v>1</v>
      </c>
      <c r="I160" s="228"/>
      <c r="L160" s="192"/>
      <c r="M160" s="195"/>
      <c r="N160" s="196"/>
      <c r="O160" s="196"/>
      <c r="P160" s="196"/>
      <c r="Q160" s="196"/>
      <c r="R160" s="196"/>
      <c r="S160" s="196"/>
      <c r="T160" s="197"/>
      <c r="AT160" s="193" t="s">
        <v>175</v>
      </c>
      <c r="AU160" s="193" t="s">
        <v>87</v>
      </c>
      <c r="AV160" s="191" t="s">
        <v>85</v>
      </c>
      <c r="AW160" s="191" t="s">
        <v>33</v>
      </c>
      <c r="AX160" s="191" t="s">
        <v>78</v>
      </c>
      <c r="AY160" s="193" t="s">
        <v>164</v>
      </c>
    </row>
    <row r="161" spans="1:65" s="198" customFormat="1" x14ac:dyDescent="0.2">
      <c r="B161" s="199"/>
      <c r="D161" s="185" t="s">
        <v>175</v>
      </c>
      <c r="E161" s="200" t="s">
        <v>1</v>
      </c>
      <c r="F161" s="201" t="s">
        <v>976</v>
      </c>
      <c r="H161" s="202">
        <v>203.47</v>
      </c>
      <c r="I161" s="229"/>
      <c r="L161" s="199"/>
      <c r="M161" s="203"/>
      <c r="N161" s="204"/>
      <c r="O161" s="204"/>
      <c r="P161" s="204"/>
      <c r="Q161" s="204"/>
      <c r="R161" s="204"/>
      <c r="S161" s="204"/>
      <c r="T161" s="205"/>
      <c r="AT161" s="200" t="s">
        <v>175</v>
      </c>
      <c r="AU161" s="200" t="s">
        <v>87</v>
      </c>
      <c r="AV161" s="198" t="s">
        <v>87</v>
      </c>
      <c r="AW161" s="198" t="s">
        <v>33</v>
      </c>
      <c r="AX161" s="198" t="s">
        <v>78</v>
      </c>
      <c r="AY161" s="200" t="s">
        <v>164</v>
      </c>
    </row>
    <row r="162" spans="1:65" s="191" customFormat="1" x14ac:dyDescent="0.2">
      <c r="B162" s="192"/>
      <c r="D162" s="185" t="s">
        <v>175</v>
      </c>
      <c r="E162" s="193" t="s">
        <v>1</v>
      </c>
      <c r="F162" s="194" t="s">
        <v>602</v>
      </c>
      <c r="H162" s="193" t="s">
        <v>1</v>
      </c>
      <c r="I162" s="228"/>
      <c r="L162" s="192"/>
      <c r="M162" s="195"/>
      <c r="N162" s="196"/>
      <c r="O162" s="196"/>
      <c r="P162" s="196"/>
      <c r="Q162" s="196"/>
      <c r="R162" s="196"/>
      <c r="S162" s="196"/>
      <c r="T162" s="197"/>
      <c r="AT162" s="193" t="s">
        <v>175</v>
      </c>
      <c r="AU162" s="193" t="s">
        <v>87</v>
      </c>
      <c r="AV162" s="191" t="s">
        <v>85</v>
      </c>
      <c r="AW162" s="191" t="s">
        <v>33</v>
      </c>
      <c r="AX162" s="191" t="s">
        <v>78</v>
      </c>
      <c r="AY162" s="193" t="s">
        <v>164</v>
      </c>
    </row>
    <row r="163" spans="1:65" s="198" customFormat="1" x14ac:dyDescent="0.2">
      <c r="B163" s="199"/>
      <c r="D163" s="185" t="s">
        <v>175</v>
      </c>
      <c r="E163" s="200" t="s">
        <v>1</v>
      </c>
      <c r="F163" s="201" t="s">
        <v>977</v>
      </c>
      <c r="H163" s="202">
        <v>18.38</v>
      </c>
      <c r="I163" s="229"/>
      <c r="L163" s="199"/>
      <c r="M163" s="203"/>
      <c r="N163" s="204"/>
      <c r="O163" s="204"/>
      <c r="P163" s="204"/>
      <c r="Q163" s="204"/>
      <c r="R163" s="204"/>
      <c r="S163" s="204"/>
      <c r="T163" s="205"/>
      <c r="AT163" s="200" t="s">
        <v>175</v>
      </c>
      <c r="AU163" s="200" t="s">
        <v>87</v>
      </c>
      <c r="AV163" s="198" t="s">
        <v>87</v>
      </c>
      <c r="AW163" s="198" t="s">
        <v>33</v>
      </c>
      <c r="AX163" s="198" t="s">
        <v>78</v>
      </c>
      <c r="AY163" s="200" t="s">
        <v>164</v>
      </c>
    </row>
    <row r="164" spans="1:65" s="206" customFormat="1" x14ac:dyDescent="0.2">
      <c r="B164" s="207"/>
      <c r="D164" s="185" t="s">
        <v>175</v>
      </c>
      <c r="E164" s="208" t="s">
        <v>1</v>
      </c>
      <c r="F164" s="209" t="s">
        <v>233</v>
      </c>
      <c r="H164" s="210">
        <v>221.85</v>
      </c>
      <c r="I164" s="230"/>
      <c r="L164" s="207"/>
      <c r="M164" s="211"/>
      <c r="N164" s="212"/>
      <c r="O164" s="212"/>
      <c r="P164" s="212"/>
      <c r="Q164" s="212"/>
      <c r="R164" s="212"/>
      <c r="S164" s="212"/>
      <c r="T164" s="213"/>
      <c r="AT164" s="208" t="s">
        <v>175</v>
      </c>
      <c r="AU164" s="208" t="s">
        <v>87</v>
      </c>
      <c r="AV164" s="206" t="s">
        <v>171</v>
      </c>
      <c r="AW164" s="206" t="s">
        <v>33</v>
      </c>
      <c r="AX164" s="206" t="s">
        <v>85</v>
      </c>
      <c r="AY164" s="208" t="s">
        <v>164</v>
      </c>
    </row>
    <row r="165" spans="1:65" s="97" customFormat="1" ht="44.25" customHeight="1" x14ac:dyDescent="0.2">
      <c r="A165" s="95"/>
      <c r="B165" s="94"/>
      <c r="C165" s="173" t="s">
        <v>223</v>
      </c>
      <c r="D165" s="173" t="s">
        <v>166</v>
      </c>
      <c r="E165" s="174" t="s">
        <v>235</v>
      </c>
      <c r="F165" s="175" t="s">
        <v>236</v>
      </c>
      <c r="G165" s="176" t="s">
        <v>215</v>
      </c>
      <c r="H165" s="177">
        <v>66.555000000000007</v>
      </c>
      <c r="I165" s="73"/>
      <c r="J165" s="178">
        <f>ROUND(I165*H165,2)</f>
        <v>0</v>
      </c>
      <c r="K165" s="175" t="s">
        <v>170</v>
      </c>
      <c r="L165" s="94"/>
      <c r="M165" s="179" t="s">
        <v>1</v>
      </c>
      <c r="N165" s="180" t="s">
        <v>43</v>
      </c>
      <c r="O165" s="181">
        <v>0.1</v>
      </c>
      <c r="P165" s="181">
        <f>O165*H165</f>
        <v>6.6555000000000009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95"/>
      <c r="V165" s="95"/>
      <c r="W165" s="95"/>
      <c r="X165" s="95"/>
      <c r="Y165" s="95"/>
      <c r="Z165" s="95"/>
      <c r="AA165" s="95"/>
      <c r="AB165" s="95"/>
      <c r="AC165" s="95"/>
      <c r="AD165" s="95"/>
      <c r="AE165" s="95"/>
      <c r="AR165" s="183" t="s">
        <v>171</v>
      </c>
      <c r="AT165" s="183" t="s">
        <v>166</v>
      </c>
      <c r="AU165" s="183" t="s">
        <v>87</v>
      </c>
      <c r="AY165" s="87" t="s">
        <v>164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87" t="s">
        <v>85</v>
      </c>
      <c r="BK165" s="184">
        <f>ROUND(I165*H165,2)</f>
        <v>0</v>
      </c>
      <c r="BL165" s="87" t="s">
        <v>171</v>
      </c>
      <c r="BM165" s="183" t="s">
        <v>978</v>
      </c>
    </row>
    <row r="166" spans="1:65" s="97" customFormat="1" ht="19.5" x14ac:dyDescent="0.2">
      <c r="A166" s="95"/>
      <c r="B166" s="94"/>
      <c r="C166" s="95"/>
      <c r="D166" s="185" t="s">
        <v>173</v>
      </c>
      <c r="E166" s="95"/>
      <c r="F166" s="186" t="s">
        <v>238</v>
      </c>
      <c r="G166" s="95"/>
      <c r="H166" s="95"/>
      <c r="I166" s="227"/>
      <c r="J166" s="95"/>
      <c r="K166" s="95"/>
      <c r="L166" s="94"/>
      <c r="M166" s="187"/>
      <c r="N166" s="188"/>
      <c r="O166" s="189"/>
      <c r="P166" s="189"/>
      <c r="Q166" s="189"/>
      <c r="R166" s="189"/>
      <c r="S166" s="189"/>
      <c r="T166" s="190"/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T166" s="87" t="s">
        <v>173</v>
      </c>
      <c r="AU166" s="87" t="s">
        <v>87</v>
      </c>
    </row>
    <row r="167" spans="1:65" s="198" customFormat="1" x14ac:dyDescent="0.2">
      <c r="B167" s="199"/>
      <c r="D167" s="185" t="s">
        <v>175</v>
      </c>
      <c r="F167" s="201" t="s">
        <v>979</v>
      </c>
      <c r="H167" s="202">
        <v>66.555000000000007</v>
      </c>
      <c r="I167" s="229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175</v>
      </c>
      <c r="AU167" s="200" t="s">
        <v>87</v>
      </c>
      <c r="AV167" s="198" t="s">
        <v>87</v>
      </c>
      <c r="AW167" s="198" t="s">
        <v>3</v>
      </c>
      <c r="AX167" s="198" t="s">
        <v>85</v>
      </c>
      <c r="AY167" s="200" t="s">
        <v>164</v>
      </c>
    </row>
    <row r="168" spans="1:65" s="97" customFormat="1" ht="33" customHeight="1" x14ac:dyDescent="0.2">
      <c r="A168" s="95"/>
      <c r="B168" s="94"/>
      <c r="C168" s="173" t="s">
        <v>234</v>
      </c>
      <c r="D168" s="173" t="s">
        <v>166</v>
      </c>
      <c r="E168" s="174" t="s">
        <v>606</v>
      </c>
      <c r="F168" s="175" t="s">
        <v>607</v>
      </c>
      <c r="G168" s="176" t="s">
        <v>169</v>
      </c>
      <c r="H168" s="177">
        <v>480.99</v>
      </c>
      <c r="I168" s="73"/>
      <c r="J168" s="178">
        <f>ROUND(I168*H168,2)</f>
        <v>0</v>
      </c>
      <c r="K168" s="175" t="s">
        <v>170</v>
      </c>
      <c r="L168" s="94"/>
      <c r="M168" s="179" t="s">
        <v>1</v>
      </c>
      <c r="N168" s="180" t="s">
        <v>43</v>
      </c>
      <c r="O168" s="181">
        <v>8.7999999999999995E-2</v>
      </c>
      <c r="P168" s="181">
        <f>O168*H168</f>
        <v>42.327120000000001</v>
      </c>
      <c r="Q168" s="181">
        <v>5.8E-4</v>
      </c>
      <c r="R168" s="181">
        <f>Q168*H168</f>
        <v>0.27897420000000001</v>
      </c>
      <c r="S168" s="181">
        <v>0</v>
      </c>
      <c r="T168" s="182">
        <f>S168*H168</f>
        <v>0</v>
      </c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R168" s="183" t="s">
        <v>171</v>
      </c>
      <c r="AT168" s="183" t="s">
        <v>166</v>
      </c>
      <c r="AU168" s="183" t="s">
        <v>87</v>
      </c>
      <c r="AY168" s="87" t="s">
        <v>164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87" t="s">
        <v>85</v>
      </c>
      <c r="BK168" s="184">
        <f>ROUND(I168*H168,2)</f>
        <v>0</v>
      </c>
      <c r="BL168" s="87" t="s">
        <v>171</v>
      </c>
      <c r="BM168" s="183" t="s">
        <v>980</v>
      </c>
    </row>
    <row r="169" spans="1:65" s="191" customFormat="1" x14ac:dyDescent="0.2">
      <c r="B169" s="192"/>
      <c r="D169" s="185" t="s">
        <v>175</v>
      </c>
      <c r="E169" s="193" t="s">
        <v>1</v>
      </c>
      <c r="F169" s="194" t="s">
        <v>228</v>
      </c>
      <c r="H169" s="193" t="s">
        <v>1</v>
      </c>
      <c r="I169" s="228"/>
      <c r="L169" s="192"/>
      <c r="M169" s="195"/>
      <c r="N169" s="196"/>
      <c r="O169" s="196"/>
      <c r="P169" s="196"/>
      <c r="Q169" s="196"/>
      <c r="R169" s="196"/>
      <c r="S169" s="196"/>
      <c r="T169" s="197"/>
      <c r="AT169" s="193" t="s">
        <v>175</v>
      </c>
      <c r="AU169" s="193" t="s">
        <v>87</v>
      </c>
      <c r="AV169" s="191" t="s">
        <v>85</v>
      </c>
      <c r="AW169" s="191" t="s">
        <v>33</v>
      </c>
      <c r="AX169" s="191" t="s">
        <v>78</v>
      </c>
      <c r="AY169" s="193" t="s">
        <v>164</v>
      </c>
    </row>
    <row r="170" spans="1:65" s="198" customFormat="1" x14ac:dyDescent="0.2">
      <c r="B170" s="199"/>
      <c r="D170" s="185" t="s">
        <v>175</v>
      </c>
      <c r="E170" s="200" t="s">
        <v>1</v>
      </c>
      <c r="F170" s="201" t="s">
        <v>981</v>
      </c>
      <c r="H170" s="202">
        <v>480.99</v>
      </c>
      <c r="I170" s="229"/>
      <c r="L170" s="199"/>
      <c r="M170" s="203"/>
      <c r="N170" s="204"/>
      <c r="O170" s="204"/>
      <c r="P170" s="204"/>
      <c r="Q170" s="204"/>
      <c r="R170" s="204"/>
      <c r="S170" s="204"/>
      <c r="T170" s="205"/>
      <c r="AT170" s="200" t="s">
        <v>175</v>
      </c>
      <c r="AU170" s="200" t="s">
        <v>87</v>
      </c>
      <c r="AV170" s="198" t="s">
        <v>87</v>
      </c>
      <c r="AW170" s="198" t="s">
        <v>33</v>
      </c>
      <c r="AX170" s="198" t="s">
        <v>85</v>
      </c>
      <c r="AY170" s="200" t="s">
        <v>164</v>
      </c>
    </row>
    <row r="171" spans="1:65" s="97" customFormat="1" ht="33" customHeight="1" x14ac:dyDescent="0.2">
      <c r="A171" s="95"/>
      <c r="B171" s="94"/>
      <c r="C171" s="173" t="s">
        <v>240</v>
      </c>
      <c r="D171" s="173" t="s">
        <v>166</v>
      </c>
      <c r="E171" s="174" t="s">
        <v>610</v>
      </c>
      <c r="F171" s="175" t="s">
        <v>611</v>
      </c>
      <c r="G171" s="176" t="s">
        <v>169</v>
      </c>
      <c r="H171" s="177">
        <v>480.99</v>
      </c>
      <c r="I171" s="73"/>
      <c r="J171" s="178">
        <f>ROUND(I171*H171,2)</f>
        <v>0</v>
      </c>
      <c r="K171" s="175" t="s">
        <v>170</v>
      </c>
      <c r="L171" s="94"/>
      <c r="M171" s="179" t="s">
        <v>1</v>
      </c>
      <c r="N171" s="180" t="s">
        <v>43</v>
      </c>
      <c r="O171" s="181">
        <v>8.5000000000000006E-2</v>
      </c>
      <c r="P171" s="181">
        <f>O171*H171</f>
        <v>40.884150000000005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R171" s="183" t="s">
        <v>171</v>
      </c>
      <c r="AT171" s="183" t="s">
        <v>166</v>
      </c>
      <c r="AU171" s="183" t="s">
        <v>87</v>
      </c>
      <c r="AY171" s="87" t="s">
        <v>164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87" t="s">
        <v>85</v>
      </c>
      <c r="BK171" s="184">
        <f>ROUND(I171*H171,2)</f>
        <v>0</v>
      </c>
      <c r="BL171" s="87" t="s">
        <v>171</v>
      </c>
      <c r="BM171" s="183" t="s">
        <v>982</v>
      </c>
    </row>
    <row r="172" spans="1:65" s="198" customFormat="1" x14ac:dyDescent="0.2">
      <c r="B172" s="199"/>
      <c r="D172" s="185" t="s">
        <v>175</v>
      </c>
      <c r="E172" s="200" t="s">
        <v>1</v>
      </c>
      <c r="F172" s="201" t="s">
        <v>983</v>
      </c>
      <c r="H172" s="202">
        <v>480.99</v>
      </c>
      <c r="I172" s="229"/>
      <c r="L172" s="199"/>
      <c r="M172" s="203"/>
      <c r="N172" s="204"/>
      <c r="O172" s="204"/>
      <c r="P172" s="204"/>
      <c r="Q172" s="204"/>
      <c r="R172" s="204"/>
      <c r="S172" s="204"/>
      <c r="T172" s="205"/>
      <c r="AT172" s="200" t="s">
        <v>175</v>
      </c>
      <c r="AU172" s="200" t="s">
        <v>87</v>
      </c>
      <c r="AV172" s="198" t="s">
        <v>87</v>
      </c>
      <c r="AW172" s="198" t="s">
        <v>33</v>
      </c>
      <c r="AX172" s="198" t="s">
        <v>85</v>
      </c>
      <c r="AY172" s="200" t="s">
        <v>164</v>
      </c>
    </row>
    <row r="173" spans="1:65" s="97" customFormat="1" ht="44.25" customHeight="1" x14ac:dyDescent="0.2">
      <c r="A173" s="95"/>
      <c r="B173" s="94"/>
      <c r="C173" s="173" t="s">
        <v>245</v>
      </c>
      <c r="D173" s="173" t="s">
        <v>166</v>
      </c>
      <c r="E173" s="174" t="s">
        <v>614</v>
      </c>
      <c r="F173" s="175" t="s">
        <v>615</v>
      </c>
      <c r="G173" s="176" t="s">
        <v>215</v>
      </c>
      <c r="H173" s="177">
        <v>110.925</v>
      </c>
      <c r="I173" s="73"/>
      <c r="J173" s="178">
        <f>ROUND(I173*H173,2)</f>
        <v>0</v>
      </c>
      <c r="K173" s="175" t="s">
        <v>170</v>
      </c>
      <c r="L173" s="94"/>
      <c r="M173" s="179" t="s">
        <v>1</v>
      </c>
      <c r="N173" s="180" t="s">
        <v>43</v>
      </c>
      <c r="O173" s="181">
        <v>0.34499999999999997</v>
      </c>
      <c r="P173" s="181">
        <f>O173*H173</f>
        <v>38.269124999999995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  <c r="AR173" s="183" t="s">
        <v>171</v>
      </c>
      <c r="AT173" s="183" t="s">
        <v>166</v>
      </c>
      <c r="AU173" s="183" t="s">
        <v>87</v>
      </c>
      <c r="AY173" s="87" t="s">
        <v>164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87" t="s">
        <v>85</v>
      </c>
      <c r="BK173" s="184">
        <f>ROUND(I173*H173,2)</f>
        <v>0</v>
      </c>
      <c r="BL173" s="87" t="s">
        <v>171</v>
      </c>
      <c r="BM173" s="183" t="s">
        <v>984</v>
      </c>
    </row>
    <row r="174" spans="1:65" s="97" customFormat="1" ht="39" x14ac:dyDescent="0.2">
      <c r="A174" s="95"/>
      <c r="B174" s="94"/>
      <c r="C174" s="95"/>
      <c r="D174" s="185" t="s">
        <v>173</v>
      </c>
      <c r="E174" s="95"/>
      <c r="F174" s="186" t="s">
        <v>617</v>
      </c>
      <c r="G174" s="95"/>
      <c r="H174" s="95"/>
      <c r="I174" s="227"/>
      <c r="J174" s="95"/>
      <c r="K174" s="95"/>
      <c r="L174" s="94"/>
      <c r="M174" s="187"/>
      <c r="N174" s="188"/>
      <c r="O174" s="189"/>
      <c r="P174" s="189"/>
      <c r="Q174" s="189"/>
      <c r="R174" s="189"/>
      <c r="S174" s="189"/>
      <c r="T174" s="190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T174" s="87" t="s">
        <v>173</v>
      </c>
      <c r="AU174" s="87" t="s">
        <v>87</v>
      </c>
    </row>
    <row r="175" spans="1:65" s="191" customFormat="1" x14ac:dyDescent="0.2">
      <c r="B175" s="192"/>
      <c r="D175" s="185" t="s">
        <v>175</v>
      </c>
      <c r="E175" s="193" t="s">
        <v>1</v>
      </c>
      <c r="F175" s="194" t="s">
        <v>618</v>
      </c>
      <c r="H175" s="193" t="s">
        <v>1</v>
      </c>
      <c r="I175" s="228"/>
      <c r="L175" s="192"/>
      <c r="M175" s="195"/>
      <c r="N175" s="196"/>
      <c r="O175" s="196"/>
      <c r="P175" s="196"/>
      <c r="Q175" s="196"/>
      <c r="R175" s="196"/>
      <c r="S175" s="196"/>
      <c r="T175" s="197"/>
      <c r="AT175" s="193" t="s">
        <v>175</v>
      </c>
      <c r="AU175" s="193" t="s">
        <v>87</v>
      </c>
      <c r="AV175" s="191" t="s">
        <v>85</v>
      </c>
      <c r="AW175" s="191" t="s">
        <v>33</v>
      </c>
      <c r="AX175" s="191" t="s">
        <v>78</v>
      </c>
      <c r="AY175" s="193" t="s">
        <v>164</v>
      </c>
    </row>
    <row r="176" spans="1:65" s="198" customFormat="1" x14ac:dyDescent="0.2">
      <c r="B176" s="199"/>
      <c r="D176" s="185" t="s">
        <v>175</v>
      </c>
      <c r="E176" s="200" t="s">
        <v>1</v>
      </c>
      <c r="F176" s="201" t="s">
        <v>985</v>
      </c>
      <c r="H176" s="202">
        <v>110.925</v>
      </c>
      <c r="I176" s="229"/>
      <c r="L176" s="199"/>
      <c r="M176" s="203"/>
      <c r="N176" s="204"/>
      <c r="O176" s="204"/>
      <c r="P176" s="204"/>
      <c r="Q176" s="204"/>
      <c r="R176" s="204"/>
      <c r="S176" s="204"/>
      <c r="T176" s="205"/>
      <c r="AT176" s="200" t="s">
        <v>175</v>
      </c>
      <c r="AU176" s="200" t="s">
        <v>87</v>
      </c>
      <c r="AV176" s="198" t="s">
        <v>87</v>
      </c>
      <c r="AW176" s="198" t="s">
        <v>33</v>
      </c>
      <c r="AX176" s="198" t="s">
        <v>85</v>
      </c>
      <c r="AY176" s="200" t="s">
        <v>164</v>
      </c>
    </row>
    <row r="177" spans="1:65" s="97" customFormat="1" ht="16.5" customHeight="1" x14ac:dyDescent="0.2">
      <c r="A177" s="95"/>
      <c r="B177" s="94"/>
      <c r="C177" s="173" t="s">
        <v>250</v>
      </c>
      <c r="D177" s="173" t="s">
        <v>166</v>
      </c>
      <c r="E177" s="174" t="s">
        <v>257</v>
      </c>
      <c r="F177" s="175" t="s">
        <v>258</v>
      </c>
      <c r="G177" s="176" t="s">
        <v>215</v>
      </c>
      <c r="H177" s="177">
        <v>62.222000000000001</v>
      </c>
      <c r="I177" s="73"/>
      <c r="J177" s="178">
        <f>ROUND(I177*H177,2)</f>
        <v>0</v>
      </c>
      <c r="K177" s="175" t="s">
        <v>1</v>
      </c>
      <c r="L177" s="94"/>
      <c r="M177" s="179" t="s">
        <v>1</v>
      </c>
      <c r="N177" s="180" t="s">
        <v>43</v>
      </c>
      <c r="O177" s="181">
        <v>0.10100000000000001</v>
      </c>
      <c r="P177" s="181">
        <f>O177*H177</f>
        <v>6.2844220000000002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R177" s="183" t="s">
        <v>171</v>
      </c>
      <c r="AT177" s="183" t="s">
        <v>166</v>
      </c>
      <c r="AU177" s="183" t="s">
        <v>87</v>
      </c>
      <c r="AY177" s="87" t="s">
        <v>164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87" t="s">
        <v>85</v>
      </c>
      <c r="BK177" s="184">
        <f>ROUND(I177*H177,2)</f>
        <v>0</v>
      </c>
      <c r="BL177" s="87" t="s">
        <v>171</v>
      </c>
      <c r="BM177" s="183" t="s">
        <v>986</v>
      </c>
    </row>
    <row r="178" spans="1:65" s="191" customFormat="1" x14ac:dyDescent="0.2">
      <c r="B178" s="192"/>
      <c r="D178" s="185" t="s">
        <v>175</v>
      </c>
      <c r="E178" s="193" t="s">
        <v>1</v>
      </c>
      <c r="F178" s="194" t="s">
        <v>260</v>
      </c>
      <c r="H178" s="193" t="s">
        <v>1</v>
      </c>
      <c r="I178" s="228"/>
      <c r="L178" s="192"/>
      <c r="M178" s="195"/>
      <c r="N178" s="196"/>
      <c r="O178" s="196"/>
      <c r="P178" s="196"/>
      <c r="Q178" s="196"/>
      <c r="R178" s="196"/>
      <c r="S178" s="196"/>
      <c r="T178" s="197"/>
      <c r="AT178" s="193" t="s">
        <v>175</v>
      </c>
      <c r="AU178" s="193" t="s">
        <v>87</v>
      </c>
      <c r="AV178" s="191" t="s">
        <v>85</v>
      </c>
      <c r="AW178" s="191" t="s">
        <v>33</v>
      </c>
      <c r="AX178" s="191" t="s">
        <v>78</v>
      </c>
      <c r="AY178" s="193" t="s">
        <v>164</v>
      </c>
    </row>
    <row r="179" spans="1:65" s="191" customFormat="1" x14ac:dyDescent="0.2">
      <c r="B179" s="192"/>
      <c r="D179" s="185" t="s">
        <v>175</v>
      </c>
      <c r="E179" s="193" t="s">
        <v>1</v>
      </c>
      <c r="F179" s="194" t="s">
        <v>261</v>
      </c>
      <c r="H179" s="193" t="s">
        <v>1</v>
      </c>
      <c r="I179" s="228"/>
      <c r="L179" s="192"/>
      <c r="M179" s="195"/>
      <c r="N179" s="196"/>
      <c r="O179" s="196"/>
      <c r="P179" s="196"/>
      <c r="Q179" s="196"/>
      <c r="R179" s="196"/>
      <c r="S179" s="196"/>
      <c r="T179" s="197"/>
      <c r="AT179" s="193" t="s">
        <v>175</v>
      </c>
      <c r="AU179" s="193" t="s">
        <v>87</v>
      </c>
      <c r="AV179" s="191" t="s">
        <v>85</v>
      </c>
      <c r="AW179" s="191" t="s">
        <v>33</v>
      </c>
      <c r="AX179" s="191" t="s">
        <v>78</v>
      </c>
      <c r="AY179" s="193" t="s">
        <v>164</v>
      </c>
    </row>
    <row r="180" spans="1:65" s="191" customFormat="1" x14ac:dyDescent="0.2">
      <c r="B180" s="192"/>
      <c r="D180" s="185" t="s">
        <v>175</v>
      </c>
      <c r="E180" s="193" t="s">
        <v>1</v>
      </c>
      <c r="F180" s="194" t="s">
        <v>621</v>
      </c>
      <c r="H180" s="193" t="s">
        <v>1</v>
      </c>
      <c r="I180" s="228"/>
      <c r="L180" s="192"/>
      <c r="M180" s="195"/>
      <c r="N180" s="196"/>
      <c r="O180" s="196"/>
      <c r="P180" s="196"/>
      <c r="Q180" s="196"/>
      <c r="R180" s="196"/>
      <c r="S180" s="196"/>
      <c r="T180" s="197"/>
      <c r="AT180" s="193" t="s">
        <v>175</v>
      </c>
      <c r="AU180" s="193" t="s">
        <v>87</v>
      </c>
      <c r="AV180" s="191" t="s">
        <v>85</v>
      </c>
      <c r="AW180" s="191" t="s">
        <v>33</v>
      </c>
      <c r="AX180" s="191" t="s">
        <v>78</v>
      </c>
      <c r="AY180" s="193" t="s">
        <v>164</v>
      </c>
    </row>
    <row r="181" spans="1:65" s="198" customFormat="1" ht="22.5" x14ac:dyDescent="0.2">
      <c r="B181" s="199"/>
      <c r="D181" s="185" t="s">
        <v>175</v>
      </c>
      <c r="E181" s="200" t="s">
        <v>1</v>
      </c>
      <c r="F181" s="201" t="s">
        <v>987</v>
      </c>
      <c r="H181" s="202">
        <v>62.222000000000001</v>
      </c>
      <c r="I181" s="229"/>
      <c r="L181" s="199"/>
      <c r="M181" s="203"/>
      <c r="N181" s="204"/>
      <c r="O181" s="204"/>
      <c r="P181" s="204"/>
      <c r="Q181" s="204"/>
      <c r="R181" s="204"/>
      <c r="S181" s="204"/>
      <c r="T181" s="205"/>
      <c r="AT181" s="200" t="s">
        <v>175</v>
      </c>
      <c r="AU181" s="200" t="s">
        <v>87</v>
      </c>
      <c r="AV181" s="198" t="s">
        <v>87</v>
      </c>
      <c r="AW181" s="198" t="s">
        <v>33</v>
      </c>
      <c r="AX181" s="198" t="s">
        <v>78</v>
      </c>
      <c r="AY181" s="200" t="s">
        <v>164</v>
      </c>
    </row>
    <row r="182" spans="1:65" s="206" customFormat="1" x14ac:dyDescent="0.2">
      <c r="B182" s="207"/>
      <c r="D182" s="185" t="s">
        <v>175</v>
      </c>
      <c r="E182" s="208" t="s">
        <v>1</v>
      </c>
      <c r="F182" s="209" t="s">
        <v>233</v>
      </c>
      <c r="H182" s="210">
        <v>62.222000000000001</v>
      </c>
      <c r="I182" s="230"/>
      <c r="L182" s="207"/>
      <c r="M182" s="211"/>
      <c r="N182" s="212"/>
      <c r="O182" s="212"/>
      <c r="P182" s="212"/>
      <c r="Q182" s="212"/>
      <c r="R182" s="212"/>
      <c r="S182" s="212"/>
      <c r="T182" s="213"/>
      <c r="AT182" s="208" t="s">
        <v>175</v>
      </c>
      <c r="AU182" s="208" t="s">
        <v>87</v>
      </c>
      <c r="AV182" s="206" t="s">
        <v>171</v>
      </c>
      <c r="AW182" s="206" t="s">
        <v>33</v>
      </c>
      <c r="AX182" s="206" t="s">
        <v>85</v>
      </c>
      <c r="AY182" s="208" t="s">
        <v>164</v>
      </c>
    </row>
    <row r="183" spans="1:65" s="97" customFormat="1" ht="21.75" customHeight="1" x14ac:dyDescent="0.2">
      <c r="A183" s="95"/>
      <c r="B183" s="94"/>
      <c r="C183" s="173" t="s">
        <v>8</v>
      </c>
      <c r="D183" s="173" t="s">
        <v>166</v>
      </c>
      <c r="E183" s="174" t="s">
        <v>264</v>
      </c>
      <c r="F183" s="175" t="s">
        <v>265</v>
      </c>
      <c r="G183" s="176" t="s">
        <v>215</v>
      </c>
      <c r="H183" s="177">
        <v>221.85</v>
      </c>
      <c r="I183" s="73"/>
      <c r="J183" s="178">
        <f>ROUND(I183*H183,2)</f>
        <v>0</v>
      </c>
      <c r="K183" s="175" t="s">
        <v>1</v>
      </c>
      <c r="L183" s="94"/>
      <c r="M183" s="179" t="s">
        <v>1</v>
      </c>
      <c r="N183" s="180" t="s">
        <v>43</v>
      </c>
      <c r="O183" s="181">
        <v>8.3000000000000004E-2</v>
      </c>
      <c r="P183" s="181">
        <f>O183*H183</f>
        <v>18.413550000000001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R183" s="183" t="s">
        <v>171</v>
      </c>
      <c r="AT183" s="183" t="s">
        <v>166</v>
      </c>
      <c r="AU183" s="183" t="s">
        <v>87</v>
      </c>
      <c r="AY183" s="87" t="s">
        <v>164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87" t="s">
        <v>85</v>
      </c>
      <c r="BK183" s="184">
        <f>ROUND(I183*H183,2)</f>
        <v>0</v>
      </c>
      <c r="BL183" s="87" t="s">
        <v>171</v>
      </c>
      <c r="BM183" s="183" t="s">
        <v>988</v>
      </c>
    </row>
    <row r="184" spans="1:65" s="191" customFormat="1" x14ac:dyDescent="0.2">
      <c r="B184" s="192"/>
      <c r="D184" s="185" t="s">
        <v>175</v>
      </c>
      <c r="E184" s="193" t="s">
        <v>1</v>
      </c>
      <c r="F184" s="194" t="s">
        <v>267</v>
      </c>
      <c r="H184" s="193" t="s">
        <v>1</v>
      </c>
      <c r="I184" s="228"/>
      <c r="L184" s="192"/>
      <c r="M184" s="195"/>
      <c r="N184" s="196"/>
      <c r="O184" s="196"/>
      <c r="P184" s="196"/>
      <c r="Q184" s="196"/>
      <c r="R184" s="196"/>
      <c r="S184" s="196"/>
      <c r="T184" s="197"/>
      <c r="AT184" s="193" t="s">
        <v>175</v>
      </c>
      <c r="AU184" s="193" t="s">
        <v>87</v>
      </c>
      <c r="AV184" s="191" t="s">
        <v>85</v>
      </c>
      <c r="AW184" s="191" t="s">
        <v>33</v>
      </c>
      <c r="AX184" s="191" t="s">
        <v>78</v>
      </c>
      <c r="AY184" s="193" t="s">
        <v>164</v>
      </c>
    </row>
    <row r="185" spans="1:65" s="191" customFormat="1" x14ac:dyDescent="0.2">
      <c r="B185" s="192"/>
      <c r="D185" s="185" t="s">
        <v>175</v>
      </c>
      <c r="E185" s="193" t="s">
        <v>1</v>
      </c>
      <c r="F185" s="194" t="s">
        <v>268</v>
      </c>
      <c r="H185" s="193" t="s">
        <v>1</v>
      </c>
      <c r="I185" s="228"/>
      <c r="L185" s="192"/>
      <c r="M185" s="195"/>
      <c r="N185" s="196"/>
      <c r="O185" s="196"/>
      <c r="P185" s="196"/>
      <c r="Q185" s="196"/>
      <c r="R185" s="196"/>
      <c r="S185" s="196"/>
      <c r="T185" s="197"/>
      <c r="AT185" s="193" t="s">
        <v>175</v>
      </c>
      <c r="AU185" s="193" t="s">
        <v>87</v>
      </c>
      <c r="AV185" s="191" t="s">
        <v>85</v>
      </c>
      <c r="AW185" s="191" t="s">
        <v>33</v>
      </c>
      <c r="AX185" s="191" t="s">
        <v>78</v>
      </c>
      <c r="AY185" s="193" t="s">
        <v>164</v>
      </c>
    </row>
    <row r="186" spans="1:65" s="191" customFormat="1" x14ac:dyDescent="0.2">
      <c r="B186" s="192"/>
      <c r="D186" s="185" t="s">
        <v>175</v>
      </c>
      <c r="E186" s="193" t="s">
        <v>1</v>
      </c>
      <c r="F186" s="194" t="s">
        <v>269</v>
      </c>
      <c r="H186" s="193" t="s">
        <v>1</v>
      </c>
      <c r="I186" s="228"/>
      <c r="L186" s="192"/>
      <c r="M186" s="195"/>
      <c r="N186" s="196"/>
      <c r="O186" s="196"/>
      <c r="P186" s="196"/>
      <c r="Q186" s="196"/>
      <c r="R186" s="196"/>
      <c r="S186" s="196"/>
      <c r="T186" s="197"/>
      <c r="AT186" s="193" t="s">
        <v>175</v>
      </c>
      <c r="AU186" s="193" t="s">
        <v>87</v>
      </c>
      <c r="AV186" s="191" t="s">
        <v>85</v>
      </c>
      <c r="AW186" s="191" t="s">
        <v>33</v>
      </c>
      <c r="AX186" s="191" t="s">
        <v>78</v>
      </c>
      <c r="AY186" s="193" t="s">
        <v>164</v>
      </c>
    </row>
    <row r="187" spans="1:65" s="198" customFormat="1" x14ac:dyDescent="0.2">
      <c r="B187" s="199"/>
      <c r="D187" s="185" t="s">
        <v>175</v>
      </c>
      <c r="E187" s="200" t="s">
        <v>1</v>
      </c>
      <c r="F187" s="201" t="s">
        <v>989</v>
      </c>
      <c r="H187" s="202">
        <v>221.85</v>
      </c>
      <c r="I187" s="229"/>
      <c r="L187" s="199"/>
      <c r="M187" s="203"/>
      <c r="N187" s="204"/>
      <c r="O187" s="204"/>
      <c r="P187" s="204"/>
      <c r="Q187" s="204"/>
      <c r="R187" s="204"/>
      <c r="S187" s="204"/>
      <c r="T187" s="205"/>
      <c r="AT187" s="200" t="s">
        <v>175</v>
      </c>
      <c r="AU187" s="200" t="s">
        <v>87</v>
      </c>
      <c r="AV187" s="198" t="s">
        <v>87</v>
      </c>
      <c r="AW187" s="198" t="s">
        <v>33</v>
      </c>
      <c r="AX187" s="198" t="s">
        <v>85</v>
      </c>
      <c r="AY187" s="200" t="s">
        <v>164</v>
      </c>
    </row>
    <row r="188" spans="1:65" s="97" customFormat="1" ht="33" customHeight="1" x14ac:dyDescent="0.2">
      <c r="A188" s="95"/>
      <c r="B188" s="94"/>
      <c r="C188" s="173" t="s">
        <v>263</v>
      </c>
      <c r="D188" s="173" t="s">
        <v>166</v>
      </c>
      <c r="E188" s="174" t="s">
        <v>272</v>
      </c>
      <c r="F188" s="175" t="s">
        <v>273</v>
      </c>
      <c r="G188" s="176" t="s">
        <v>215</v>
      </c>
      <c r="H188" s="177">
        <v>154.84800000000001</v>
      </c>
      <c r="I188" s="73"/>
      <c r="J188" s="178">
        <f>ROUND(I188*H188,2)</f>
        <v>0</v>
      </c>
      <c r="K188" s="175" t="s">
        <v>170</v>
      </c>
      <c r="L188" s="94"/>
      <c r="M188" s="179" t="s">
        <v>1</v>
      </c>
      <c r="N188" s="180" t="s">
        <v>43</v>
      </c>
      <c r="O188" s="181">
        <v>0.115</v>
      </c>
      <c r="P188" s="181">
        <f>O188*H188</f>
        <v>17.807520000000004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R188" s="183" t="s">
        <v>171</v>
      </c>
      <c r="AT188" s="183" t="s">
        <v>166</v>
      </c>
      <c r="AU188" s="183" t="s">
        <v>87</v>
      </c>
      <c r="AY188" s="87" t="s">
        <v>164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87" t="s">
        <v>85</v>
      </c>
      <c r="BK188" s="184">
        <f>ROUND(I188*H188,2)</f>
        <v>0</v>
      </c>
      <c r="BL188" s="87" t="s">
        <v>171</v>
      </c>
      <c r="BM188" s="183" t="s">
        <v>990</v>
      </c>
    </row>
    <row r="189" spans="1:65" s="191" customFormat="1" x14ac:dyDescent="0.2">
      <c r="B189" s="192"/>
      <c r="D189" s="185" t="s">
        <v>175</v>
      </c>
      <c r="E189" s="193" t="s">
        <v>1</v>
      </c>
      <c r="F189" s="194" t="s">
        <v>626</v>
      </c>
      <c r="H189" s="193" t="s">
        <v>1</v>
      </c>
      <c r="I189" s="228"/>
      <c r="L189" s="192"/>
      <c r="M189" s="195"/>
      <c r="N189" s="196"/>
      <c r="O189" s="196"/>
      <c r="P189" s="196"/>
      <c r="Q189" s="196"/>
      <c r="R189" s="196"/>
      <c r="S189" s="196"/>
      <c r="T189" s="197"/>
      <c r="AT189" s="193" t="s">
        <v>175</v>
      </c>
      <c r="AU189" s="193" t="s">
        <v>87</v>
      </c>
      <c r="AV189" s="191" t="s">
        <v>85</v>
      </c>
      <c r="AW189" s="191" t="s">
        <v>33</v>
      </c>
      <c r="AX189" s="191" t="s">
        <v>78</v>
      </c>
      <c r="AY189" s="193" t="s">
        <v>164</v>
      </c>
    </row>
    <row r="190" spans="1:65" s="191" customFormat="1" x14ac:dyDescent="0.2">
      <c r="B190" s="192"/>
      <c r="D190" s="185" t="s">
        <v>175</v>
      </c>
      <c r="E190" s="193" t="s">
        <v>1</v>
      </c>
      <c r="F190" s="194" t="s">
        <v>228</v>
      </c>
      <c r="H190" s="193" t="s">
        <v>1</v>
      </c>
      <c r="I190" s="228"/>
      <c r="L190" s="192"/>
      <c r="M190" s="195"/>
      <c r="N190" s="196"/>
      <c r="O190" s="196"/>
      <c r="P190" s="196"/>
      <c r="Q190" s="196"/>
      <c r="R190" s="196"/>
      <c r="S190" s="196"/>
      <c r="T190" s="197"/>
      <c r="AT190" s="193" t="s">
        <v>175</v>
      </c>
      <c r="AU190" s="193" t="s">
        <v>87</v>
      </c>
      <c r="AV190" s="191" t="s">
        <v>85</v>
      </c>
      <c r="AW190" s="191" t="s">
        <v>33</v>
      </c>
      <c r="AX190" s="191" t="s">
        <v>78</v>
      </c>
      <c r="AY190" s="193" t="s">
        <v>164</v>
      </c>
    </row>
    <row r="191" spans="1:65" s="198" customFormat="1" ht="22.5" x14ac:dyDescent="0.2">
      <c r="B191" s="199"/>
      <c r="D191" s="185" t="s">
        <v>175</v>
      </c>
      <c r="E191" s="200" t="s">
        <v>1</v>
      </c>
      <c r="F191" s="201" t="s">
        <v>991</v>
      </c>
      <c r="H191" s="202">
        <v>150.24</v>
      </c>
      <c r="I191" s="229"/>
      <c r="L191" s="199"/>
      <c r="M191" s="203"/>
      <c r="N191" s="204"/>
      <c r="O191" s="204"/>
      <c r="P191" s="204"/>
      <c r="Q191" s="204"/>
      <c r="R191" s="204"/>
      <c r="S191" s="204"/>
      <c r="T191" s="205"/>
      <c r="AT191" s="200" t="s">
        <v>175</v>
      </c>
      <c r="AU191" s="200" t="s">
        <v>87</v>
      </c>
      <c r="AV191" s="198" t="s">
        <v>87</v>
      </c>
      <c r="AW191" s="198" t="s">
        <v>33</v>
      </c>
      <c r="AX191" s="198" t="s">
        <v>78</v>
      </c>
      <c r="AY191" s="200" t="s">
        <v>164</v>
      </c>
    </row>
    <row r="192" spans="1:65" s="198" customFormat="1" x14ac:dyDescent="0.2">
      <c r="B192" s="199"/>
      <c r="D192" s="185" t="s">
        <v>175</v>
      </c>
      <c r="E192" s="200" t="s">
        <v>1</v>
      </c>
      <c r="F192" s="201" t="s">
        <v>992</v>
      </c>
      <c r="H192" s="202">
        <v>4.6079999999999997</v>
      </c>
      <c r="I192" s="229"/>
      <c r="L192" s="199"/>
      <c r="M192" s="203"/>
      <c r="N192" s="204"/>
      <c r="O192" s="204"/>
      <c r="P192" s="204"/>
      <c r="Q192" s="204"/>
      <c r="R192" s="204"/>
      <c r="S192" s="204"/>
      <c r="T192" s="205"/>
      <c r="AT192" s="200" t="s">
        <v>175</v>
      </c>
      <c r="AU192" s="200" t="s">
        <v>87</v>
      </c>
      <c r="AV192" s="198" t="s">
        <v>87</v>
      </c>
      <c r="AW192" s="198" t="s">
        <v>33</v>
      </c>
      <c r="AX192" s="198" t="s">
        <v>78</v>
      </c>
      <c r="AY192" s="200" t="s">
        <v>164</v>
      </c>
    </row>
    <row r="193" spans="1:65" s="206" customFormat="1" x14ac:dyDescent="0.2">
      <c r="B193" s="207"/>
      <c r="D193" s="185" t="s">
        <v>175</v>
      </c>
      <c r="E193" s="208" t="s">
        <v>1</v>
      </c>
      <c r="F193" s="209" t="s">
        <v>233</v>
      </c>
      <c r="H193" s="210">
        <v>154.84800000000001</v>
      </c>
      <c r="I193" s="230"/>
      <c r="L193" s="207"/>
      <c r="M193" s="211"/>
      <c r="N193" s="212"/>
      <c r="O193" s="212"/>
      <c r="P193" s="212"/>
      <c r="Q193" s="212"/>
      <c r="R193" s="212"/>
      <c r="S193" s="212"/>
      <c r="T193" s="213"/>
      <c r="AT193" s="208" t="s">
        <v>175</v>
      </c>
      <c r="AU193" s="208" t="s">
        <v>87</v>
      </c>
      <c r="AV193" s="206" t="s">
        <v>171</v>
      </c>
      <c r="AW193" s="206" t="s">
        <v>33</v>
      </c>
      <c r="AX193" s="206" t="s">
        <v>85</v>
      </c>
      <c r="AY193" s="208" t="s">
        <v>164</v>
      </c>
    </row>
    <row r="194" spans="1:65" s="97" customFormat="1" ht="33" customHeight="1" x14ac:dyDescent="0.2">
      <c r="A194" s="95"/>
      <c r="B194" s="94"/>
      <c r="C194" s="214" t="s">
        <v>271</v>
      </c>
      <c r="D194" s="214" t="s">
        <v>278</v>
      </c>
      <c r="E194" s="215" t="s">
        <v>279</v>
      </c>
      <c r="F194" s="216" t="s">
        <v>280</v>
      </c>
      <c r="G194" s="217" t="s">
        <v>281</v>
      </c>
      <c r="H194" s="218">
        <v>309.69600000000003</v>
      </c>
      <c r="I194" s="74"/>
      <c r="J194" s="219">
        <f>ROUND(I194*H194,2)</f>
        <v>0</v>
      </c>
      <c r="K194" s="216" t="s">
        <v>1</v>
      </c>
      <c r="L194" s="220"/>
      <c r="M194" s="221" t="s">
        <v>1</v>
      </c>
      <c r="N194" s="222" t="s">
        <v>43</v>
      </c>
      <c r="O194" s="181">
        <v>0</v>
      </c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95"/>
      <c r="V194" s="95"/>
      <c r="W194" s="95"/>
      <c r="X194" s="95"/>
      <c r="Y194" s="95"/>
      <c r="Z194" s="95"/>
      <c r="AA194" s="95"/>
      <c r="AB194" s="95"/>
      <c r="AC194" s="95"/>
      <c r="AD194" s="95"/>
      <c r="AE194" s="95"/>
      <c r="AR194" s="183" t="s">
        <v>212</v>
      </c>
      <c r="AT194" s="183" t="s">
        <v>278</v>
      </c>
      <c r="AU194" s="183" t="s">
        <v>87</v>
      </c>
      <c r="AY194" s="87" t="s">
        <v>164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87" t="s">
        <v>85</v>
      </c>
      <c r="BK194" s="184">
        <f>ROUND(I194*H194,2)</f>
        <v>0</v>
      </c>
      <c r="BL194" s="87" t="s">
        <v>171</v>
      </c>
      <c r="BM194" s="183" t="s">
        <v>993</v>
      </c>
    </row>
    <row r="195" spans="1:65" s="97" customFormat="1" ht="19.5" x14ac:dyDescent="0.2">
      <c r="A195" s="95"/>
      <c r="B195" s="94"/>
      <c r="C195" s="95"/>
      <c r="D195" s="185" t="s">
        <v>173</v>
      </c>
      <c r="E195" s="95"/>
      <c r="F195" s="186" t="s">
        <v>283</v>
      </c>
      <c r="G195" s="95"/>
      <c r="H195" s="95"/>
      <c r="I195" s="227"/>
      <c r="J195" s="95"/>
      <c r="K195" s="95"/>
      <c r="L195" s="94"/>
      <c r="M195" s="187"/>
      <c r="N195" s="188"/>
      <c r="O195" s="189"/>
      <c r="P195" s="189"/>
      <c r="Q195" s="189"/>
      <c r="R195" s="189"/>
      <c r="S195" s="189"/>
      <c r="T195" s="190"/>
      <c r="U195" s="95"/>
      <c r="V195" s="95"/>
      <c r="W195" s="95"/>
      <c r="X195" s="95"/>
      <c r="Y195" s="95"/>
      <c r="Z195" s="95"/>
      <c r="AA195" s="95"/>
      <c r="AB195" s="95"/>
      <c r="AC195" s="95"/>
      <c r="AD195" s="95"/>
      <c r="AE195" s="95"/>
      <c r="AT195" s="87" t="s">
        <v>173</v>
      </c>
      <c r="AU195" s="87" t="s">
        <v>87</v>
      </c>
    </row>
    <row r="196" spans="1:65" s="198" customFormat="1" x14ac:dyDescent="0.2">
      <c r="B196" s="199"/>
      <c r="D196" s="185" t="s">
        <v>175</v>
      </c>
      <c r="E196" s="200" t="s">
        <v>1</v>
      </c>
      <c r="F196" s="201" t="s">
        <v>994</v>
      </c>
      <c r="H196" s="202">
        <v>309.69600000000003</v>
      </c>
      <c r="I196" s="229"/>
      <c r="L196" s="199"/>
      <c r="M196" s="203"/>
      <c r="N196" s="204"/>
      <c r="O196" s="204"/>
      <c r="P196" s="204"/>
      <c r="Q196" s="204"/>
      <c r="R196" s="204"/>
      <c r="S196" s="204"/>
      <c r="T196" s="205"/>
      <c r="AT196" s="200" t="s">
        <v>175</v>
      </c>
      <c r="AU196" s="200" t="s">
        <v>87</v>
      </c>
      <c r="AV196" s="198" t="s">
        <v>87</v>
      </c>
      <c r="AW196" s="198" t="s">
        <v>33</v>
      </c>
      <c r="AX196" s="198" t="s">
        <v>85</v>
      </c>
      <c r="AY196" s="200" t="s">
        <v>164</v>
      </c>
    </row>
    <row r="197" spans="1:65" s="97" customFormat="1" ht="55.5" customHeight="1" x14ac:dyDescent="0.2">
      <c r="A197" s="95"/>
      <c r="B197" s="94"/>
      <c r="C197" s="173" t="s">
        <v>277</v>
      </c>
      <c r="D197" s="173" t="s">
        <v>166</v>
      </c>
      <c r="E197" s="174" t="s">
        <v>286</v>
      </c>
      <c r="F197" s="175" t="s">
        <v>287</v>
      </c>
      <c r="G197" s="176" t="s">
        <v>215</v>
      </c>
      <c r="H197" s="177">
        <v>31.62</v>
      </c>
      <c r="I197" s="73"/>
      <c r="J197" s="178">
        <f>ROUND(I197*H197,2)</f>
        <v>0</v>
      </c>
      <c r="K197" s="175" t="s">
        <v>170</v>
      </c>
      <c r="L197" s="94"/>
      <c r="M197" s="179" t="s">
        <v>1</v>
      </c>
      <c r="N197" s="180" t="s">
        <v>43</v>
      </c>
      <c r="O197" s="181">
        <v>0.28599999999999998</v>
      </c>
      <c r="P197" s="181">
        <f>O197*H197</f>
        <v>9.0433199999999996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R197" s="183" t="s">
        <v>171</v>
      </c>
      <c r="AT197" s="183" t="s">
        <v>166</v>
      </c>
      <c r="AU197" s="183" t="s">
        <v>87</v>
      </c>
      <c r="AY197" s="87" t="s">
        <v>164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87" t="s">
        <v>85</v>
      </c>
      <c r="BK197" s="184">
        <f>ROUND(I197*H197,2)</f>
        <v>0</v>
      </c>
      <c r="BL197" s="87" t="s">
        <v>171</v>
      </c>
      <c r="BM197" s="183" t="s">
        <v>995</v>
      </c>
    </row>
    <row r="198" spans="1:65" s="191" customFormat="1" x14ac:dyDescent="0.2">
      <c r="B198" s="192"/>
      <c r="D198" s="185" t="s">
        <v>175</v>
      </c>
      <c r="E198" s="193" t="s">
        <v>1</v>
      </c>
      <c r="F198" s="194" t="s">
        <v>626</v>
      </c>
      <c r="H198" s="193" t="s">
        <v>1</v>
      </c>
      <c r="I198" s="228"/>
      <c r="L198" s="192"/>
      <c r="M198" s="195"/>
      <c r="N198" s="196"/>
      <c r="O198" s="196"/>
      <c r="P198" s="196"/>
      <c r="Q198" s="196"/>
      <c r="R198" s="196"/>
      <c r="S198" s="196"/>
      <c r="T198" s="197"/>
      <c r="AT198" s="193" t="s">
        <v>175</v>
      </c>
      <c r="AU198" s="193" t="s">
        <v>87</v>
      </c>
      <c r="AV198" s="191" t="s">
        <v>85</v>
      </c>
      <c r="AW198" s="191" t="s">
        <v>33</v>
      </c>
      <c r="AX198" s="191" t="s">
        <v>78</v>
      </c>
      <c r="AY198" s="193" t="s">
        <v>164</v>
      </c>
    </row>
    <row r="199" spans="1:65" s="191" customFormat="1" x14ac:dyDescent="0.2">
      <c r="B199" s="192"/>
      <c r="D199" s="185" t="s">
        <v>175</v>
      </c>
      <c r="E199" s="193" t="s">
        <v>1</v>
      </c>
      <c r="F199" s="194" t="s">
        <v>228</v>
      </c>
      <c r="H199" s="193" t="s">
        <v>1</v>
      </c>
      <c r="I199" s="228"/>
      <c r="L199" s="192"/>
      <c r="M199" s="195"/>
      <c r="N199" s="196"/>
      <c r="O199" s="196"/>
      <c r="P199" s="196"/>
      <c r="Q199" s="196"/>
      <c r="R199" s="196"/>
      <c r="S199" s="196"/>
      <c r="T199" s="197"/>
      <c r="AT199" s="193" t="s">
        <v>175</v>
      </c>
      <c r="AU199" s="193" t="s">
        <v>87</v>
      </c>
      <c r="AV199" s="191" t="s">
        <v>85</v>
      </c>
      <c r="AW199" s="191" t="s">
        <v>33</v>
      </c>
      <c r="AX199" s="191" t="s">
        <v>78</v>
      </c>
      <c r="AY199" s="193" t="s">
        <v>164</v>
      </c>
    </row>
    <row r="200" spans="1:65" s="198" customFormat="1" x14ac:dyDescent="0.2">
      <c r="B200" s="199"/>
      <c r="D200" s="185" t="s">
        <v>175</v>
      </c>
      <c r="E200" s="200" t="s">
        <v>1</v>
      </c>
      <c r="F200" s="201" t="s">
        <v>996</v>
      </c>
      <c r="H200" s="202">
        <v>31.62</v>
      </c>
      <c r="I200" s="229"/>
      <c r="L200" s="199"/>
      <c r="M200" s="203"/>
      <c r="N200" s="204"/>
      <c r="O200" s="204"/>
      <c r="P200" s="204"/>
      <c r="Q200" s="204"/>
      <c r="R200" s="204"/>
      <c r="S200" s="204"/>
      <c r="T200" s="205"/>
      <c r="AT200" s="200" t="s">
        <v>175</v>
      </c>
      <c r="AU200" s="200" t="s">
        <v>87</v>
      </c>
      <c r="AV200" s="198" t="s">
        <v>87</v>
      </c>
      <c r="AW200" s="198" t="s">
        <v>33</v>
      </c>
      <c r="AX200" s="198" t="s">
        <v>85</v>
      </c>
      <c r="AY200" s="200" t="s">
        <v>164</v>
      </c>
    </row>
    <row r="201" spans="1:65" s="97" customFormat="1" ht="16.5" customHeight="1" x14ac:dyDescent="0.2">
      <c r="A201" s="95"/>
      <c r="B201" s="94"/>
      <c r="C201" s="214" t="s">
        <v>285</v>
      </c>
      <c r="D201" s="214" t="s">
        <v>278</v>
      </c>
      <c r="E201" s="215" t="s">
        <v>292</v>
      </c>
      <c r="F201" s="216" t="s">
        <v>293</v>
      </c>
      <c r="G201" s="217" t="s">
        <v>281</v>
      </c>
      <c r="H201" s="218">
        <v>63.24</v>
      </c>
      <c r="I201" s="74"/>
      <c r="J201" s="219">
        <f>ROUND(I201*H201,2)</f>
        <v>0</v>
      </c>
      <c r="K201" s="216" t="s">
        <v>170</v>
      </c>
      <c r="L201" s="220"/>
      <c r="M201" s="221" t="s">
        <v>1</v>
      </c>
      <c r="N201" s="222" t="s">
        <v>43</v>
      </c>
      <c r="O201" s="181">
        <v>0</v>
      </c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95"/>
      <c r="V201" s="95"/>
      <c r="W201" s="95"/>
      <c r="X201" s="95"/>
      <c r="Y201" s="95"/>
      <c r="Z201" s="95"/>
      <c r="AA201" s="95"/>
      <c r="AB201" s="95"/>
      <c r="AC201" s="95"/>
      <c r="AD201" s="95"/>
      <c r="AE201" s="95"/>
      <c r="AR201" s="183" t="s">
        <v>212</v>
      </c>
      <c r="AT201" s="183" t="s">
        <v>278</v>
      </c>
      <c r="AU201" s="183" t="s">
        <v>87</v>
      </c>
      <c r="AY201" s="87" t="s">
        <v>164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87" t="s">
        <v>85</v>
      </c>
      <c r="BK201" s="184">
        <f>ROUND(I201*H201,2)</f>
        <v>0</v>
      </c>
      <c r="BL201" s="87" t="s">
        <v>171</v>
      </c>
      <c r="BM201" s="183" t="s">
        <v>997</v>
      </c>
    </row>
    <row r="202" spans="1:65" s="97" customFormat="1" ht="19.5" x14ac:dyDescent="0.2">
      <c r="A202" s="95"/>
      <c r="B202" s="94"/>
      <c r="C202" s="95"/>
      <c r="D202" s="185" t="s">
        <v>173</v>
      </c>
      <c r="E202" s="95"/>
      <c r="F202" s="186" t="s">
        <v>283</v>
      </c>
      <c r="G202" s="95"/>
      <c r="H202" s="95"/>
      <c r="I202" s="227"/>
      <c r="J202" s="95"/>
      <c r="K202" s="95"/>
      <c r="L202" s="94"/>
      <c r="M202" s="187"/>
      <c r="N202" s="188"/>
      <c r="O202" s="189"/>
      <c r="P202" s="189"/>
      <c r="Q202" s="189"/>
      <c r="R202" s="189"/>
      <c r="S202" s="189"/>
      <c r="T202" s="190"/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T202" s="87" t="s">
        <v>173</v>
      </c>
      <c r="AU202" s="87" t="s">
        <v>87</v>
      </c>
    </row>
    <row r="203" spans="1:65" s="198" customFormat="1" x14ac:dyDescent="0.2">
      <c r="B203" s="199"/>
      <c r="D203" s="185" t="s">
        <v>175</v>
      </c>
      <c r="F203" s="201" t="s">
        <v>998</v>
      </c>
      <c r="H203" s="202">
        <v>63.24</v>
      </c>
      <c r="I203" s="229"/>
      <c r="L203" s="199"/>
      <c r="M203" s="203"/>
      <c r="N203" s="204"/>
      <c r="O203" s="204"/>
      <c r="P203" s="204"/>
      <c r="Q203" s="204"/>
      <c r="R203" s="204"/>
      <c r="S203" s="204"/>
      <c r="T203" s="205"/>
      <c r="AT203" s="200" t="s">
        <v>175</v>
      </c>
      <c r="AU203" s="200" t="s">
        <v>87</v>
      </c>
      <c r="AV203" s="198" t="s">
        <v>87</v>
      </c>
      <c r="AW203" s="198" t="s">
        <v>3</v>
      </c>
      <c r="AX203" s="198" t="s">
        <v>85</v>
      </c>
      <c r="AY203" s="200" t="s">
        <v>164</v>
      </c>
    </row>
    <row r="204" spans="1:65" s="97" customFormat="1" ht="44.25" customHeight="1" x14ac:dyDescent="0.2">
      <c r="A204" s="95"/>
      <c r="B204" s="94"/>
      <c r="C204" s="173" t="s">
        <v>291</v>
      </c>
      <c r="D204" s="173" t="s">
        <v>166</v>
      </c>
      <c r="E204" s="174" t="s">
        <v>296</v>
      </c>
      <c r="F204" s="175" t="s">
        <v>297</v>
      </c>
      <c r="G204" s="176" t="s">
        <v>169</v>
      </c>
      <c r="H204" s="177">
        <v>2.12</v>
      </c>
      <c r="I204" s="73"/>
      <c r="J204" s="178">
        <f>ROUND(I204*H204,2)</f>
        <v>0</v>
      </c>
      <c r="K204" s="175" t="s">
        <v>170</v>
      </c>
      <c r="L204" s="94"/>
      <c r="M204" s="179" t="s">
        <v>1</v>
      </c>
      <c r="N204" s="180" t="s">
        <v>43</v>
      </c>
      <c r="O204" s="181">
        <v>0.153</v>
      </c>
      <c r="P204" s="181">
        <f>O204*H204</f>
        <v>0.32436000000000004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95"/>
      <c r="V204" s="95"/>
      <c r="W204" s="95"/>
      <c r="X204" s="95"/>
      <c r="Y204" s="95"/>
      <c r="Z204" s="95"/>
      <c r="AA204" s="95"/>
      <c r="AB204" s="95"/>
      <c r="AC204" s="95"/>
      <c r="AD204" s="95"/>
      <c r="AE204" s="95"/>
      <c r="AR204" s="183" t="s">
        <v>171</v>
      </c>
      <c r="AT204" s="183" t="s">
        <v>166</v>
      </c>
      <c r="AU204" s="183" t="s">
        <v>87</v>
      </c>
      <c r="AY204" s="87" t="s">
        <v>164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87" t="s">
        <v>85</v>
      </c>
      <c r="BK204" s="184">
        <f>ROUND(I204*H204,2)</f>
        <v>0</v>
      </c>
      <c r="BL204" s="87" t="s">
        <v>171</v>
      </c>
      <c r="BM204" s="183" t="s">
        <v>999</v>
      </c>
    </row>
    <row r="205" spans="1:65" s="191" customFormat="1" x14ac:dyDescent="0.2">
      <c r="B205" s="192"/>
      <c r="D205" s="185" t="s">
        <v>175</v>
      </c>
      <c r="E205" s="193" t="s">
        <v>1</v>
      </c>
      <c r="F205" s="194" t="s">
        <v>177</v>
      </c>
      <c r="H205" s="193" t="s">
        <v>1</v>
      </c>
      <c r="I205" s="228"/>
      <c r="L205" s="192"/>
      <c r="M205" s="195"/>
      <c r="N205" s="196"/>
      <c r="O205" s="196"/>
      <c r="P205" s="196"/>
      <c r="Q205" s="196"/>
      <c r="R205" s="196"/>
      <c r="S205" s="196"/>
      <c r="T205" s="197"/>
      <c r="AT205" s="193" t="s">
        <v>175</v>
      </c>
      <c r="AU205" s="193" t="s">
        <v>87</v>
      </c>
      <c r="AV205" s="191" t="s">
        <v>85</v>
      </c>
      <c r="AW205" s="191" t="s">
        <v>33</v>
      </c>
      <c r="AX205" s="191" t="s">
        <v>78</v>
      </c>
      <c r="AY205" s="193" t="s">
        <v>164</v>
      </c>
    </row>
    <row r="206" spans="1:65" s="198" customFormat="1" x14ac:dyDescent="0.2">
      <c r="B206" s="199"/>
      <c r="D206" s="185" t="s">
        <v>175</v>
      </c>
      <c r="E206" s="200" t="s">
        <v>1</v>
      </c>
      <c r="F206" s="201" t="s">
        <v>1000</v>
      </c>
      <c r="H206" s="202">
        <v>2.12</v>
      </c>
      <c r="I206" s="229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175</v>
      </c>
      <c r="AU206" s="200" t="s">
        <v>87</v>
      </c>
      <c r="AV206" s="198" t="s">
        <v>87</v>
      </c>
      <c r="AW206" s="198" t="s">
        <v>33</v>
      </c>
      <c r="AX206" s="198" t="s">
        <v>85</v>
      </c>
      <c r="AY206" s="200" t="s">
        <v>164</v>
      </c>
    </row>
    <row r="207" spans="1:65" s="97" customFormat="1" ht="33" customHeight="1" x14ac:dyDescent="0.2">
      <c r="A207" s="95"/>
      <c r="B207" s="94"/>
      <c r="C207" s="173" t="s">
        <v>7</v>
      </c>
      <c r="D207" s="173" t="s">
        <v>166</v>
      </c>
      <c r="E207" s="174" t="s">
        <v>301</v>
      </c>
      <c r="F207" s="175" t="s">
        <v>302</v>
      </c>
      <c r="G207" s="176" t="s">
        <v>169</v>
      </c>
      <c r="H207" s="177">
        <v>1.1659999999999999</v>
      </c>
      <c r="I207" s="73"/>
      <c r="J207" s="178">
        <f>ROUND(I207*H207,2)</f>
        <v>0</v>
      </c>
      <c r="K207" s="175" t="s">
        <v>170</v>
      </c>
      <c r="L207" s="94"/>
      <c r="M207" s="179" t="s">
        <v>1</v>
      </c>
      <c r="N207" s="180" t="s">
        <v>43</v>
      </c>
      <c r="O207" s="181">
        <v>0.254</v>
      </c>
      <c r="P207" s="181">
        <f>O207*H207</f>
        <v>0.29616399999999998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95"/>
      <c r="V207" s="95"/>
      <c r="W207" s="95"/>
      <c r="X207" s="95"/>
      <c r="Y207" s="95"/>
      <c r="Z207" s="95"/>
      <c r="AA207" s="95"/>
      <c r="AB207" s="95"/>
      <c r="AC207" s="95"/>
      <c r="AD207" s="95"/>
      <c r="AE207" s="95"/>
      <c r="AR207" s="183" t="s">
        <v>171</v>
      </c>
      <c r="AT207" s="183" t="s">
        <v>166</v>
      </c>
      <c r="AU207" s="183" t="s">
        <v>87</v>
      </c>
      <c r="AY207" s="87" t="s">
        <v>164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87" t="s">
        <v>85</v>
      </c>
      <c r="BK207" s="184">
        <f>ROUND(I207*H207,2)</f>
        <v>0</v>
      </c>
      <c r="BL207" s="87" t="s">
        <v>171</v>
      </c>
      <c r="BM207" s="183" t="s">
        <v>1001</v>
      </c>
    </row>
    <row r="208" spans="1:65" s="198" customFormat="1" x14ac:dyDescent="0.2">
      <c r="B208" s="199"/>
      <c r="D208" s="185" t="s">
        <v>175</v>
      </c>
      <c r="E208" s="200" t="s">
        <v>1</v>
      </c>
      <c r="F208" s="201" t="s">
        <v>1002</v>
      </c>
      <c r="H208" s="202">
        <v>1.1659999999999999</v>
      </c>
      <c r="I208" s="229"/>
      <c r="L208" s="199"/>
      <c r="M208" s="203"/>
      <c r="N208" s="204"/>
      <c r="O208" s="204"/>
      <c r="P208" s="204"/>
      <c r="Q208" s="204"/>
      <c r="R208" s="204"/>
      <c r="S208" s="204"/>
      <c r="T208" s="205"/>
      <c r="AT208" s="200" t="s">
        <v>175</v>
      </c>
      <c r="AU208" s="200" t="s">
        <v>87</v>
      </c>
      <c r="AV208" s="198" t="s">
        <v>87</v>
      </c>
      <c r="AW208" s="198" t="s">
        <v>33</v>
      </c>
      <c r="AX208" s="198" t="s">
        <v>85</v>
      </c>
      <c r="AY208" s="200" t="s">
        <v>164</v>
      </c>
    </row>
    <row r="209" spans="1:65" s="97" customFormat="1" ht="33" customHeight="1" x14ac:dyDescent="0.2">
      <c r="A209" s="95"/>
      <c r="B209" s="94"/>
      <c r="C209" s="173" t="s">
        <v>300</v>
      </c>
      <c r="D209" s="173" t="s">
        <v>166</v>
      </c>
      <c r="E209" s="174" t="s">
        <v>306</v>
      </c>
      <c r="F209" s="175" t="s">
        <v>307</v>
      </c>
      <c r="G209" s="176" t="s">
        <v>169</v>
      </c>
      <c r="H209" s="177">
        <v>3.286</v>
      </c>
      <c r="I209" s="73"/>
      <c r="J209" s="178">
        <f>ROUND(I209*H209,2)</f>
        <v>0</v>
      </c>
      <c r="K209" s="175" t="s">
        <v>170</v>
      </c>
      <c r="L209" s="94"/>
      <c r="M209" s="179" t="s">
        <v>1</v>
      </c>
      <c r="N209" s="180" t="s">
        <v>43</v>
      </c>
      <c r="O209" s="181">
        <v>7.0000000000000001E-3</v>
      </c>
      <c r="P209" s="181">
        <f>O209*H209</f>
        <v>2.3002000000000002E-2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95"/>
      <c r="V209" s="95"/>
      <c r="W209" s="95"/>
      <c r="X209" s="95"/>
      <c r="Y209" s="95"/>
      <c r="Z209" s="95"/>
      <c r="AA209" s="95"/>
      <c r="AB209" s="95"/>
      <c r="AC209" s="95"/>
      <c r="AD209" s="95"/>
      <c r="AE209" s="95"/>
      <c r="AR209" s="183" t="s">
        <v>171</v>
      </c>
      <c r="AT209" s="183" t="s">
        <v>166</v>
      </c>
      <c r="AU209" s="183" t="s">
        <v>87</v>
      </c>
      <c r="AY209" s="87" t="s">
        <v>164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87" t="s">
        <v>85</v>
      </c>
      <c r="BK209" s="184">
        <f>ROUND(I209*H209,2)</f>
        <v>0</v>
      </c>
      <c r="BL209" s="87" t="s">
        <v>171</v>
      </c>
      <c r="BM209" s="183" t="s">
        <v>1003</v>
      </c>
    </row>
    <row r="210" spans="1:65" s="191" customFormat="1" x14ac:dyDescent="0.2">
      <c r="B210" s="192"/>
      <c r="D210" s="185" t="s">
        <v>175</v>
      </c>
      <c r="E210" s="193" t="s">
        <v>1</v>
      </c>
      <c r="F210" s="194" t="s">
        <v>176</v>
      </c>
      <c r="H210" s="193" t="s">
        <v>1</v>
      </c>
      <c r="I210" s="228"/>
      <c r="L210" s="192"/>
      <c r="M210" s="195"/>
      <c r="N210" s="196"/>
      <c r="O210" s="196"/>
      <c r="P210" s="196"/>
      <c r="Q210" s="196"/>
      <c r="R210" s="196"/>
      <c r="S210" s="196"/>
      <c r="T210" s="197"/>
      <c r="AT210" s="193" t="s">
        <v>175</v>
      </c>
      <c r="AU210" s="193" t="s">
        <v>87</v>
      </c>
      <c r="AV210" s="191" t="s">
        <v>85</v>
      </c>
      <c r="AW210" s="191" t="s">
        <v>33</v>
      </c>
      <c r="AX210" s="191" t="s">
        <v>78</v>
      </c>
      <c r="AY210" s="193" t="s">
        <v>164</v>
      </c>
    </row>
    <row r="211" spans="1:65" s="191" customFormat="1" x14ac:dyDescent="0.2">
      <c r="B211" s="192"/>
      <c r="D211" s="185" t="s">
        <v>175</v>
      </c>
      <c r="E211" s="193" t="s">
        <v>1</v>
      </c>
      <c r="F211" s="194" t="s">
        <v>177</v>
      </c>
      <c r="H211" s="193" t="s">
        <v>1</v>
      </c>
      <c r="I211" s="228"/>
      <c r="L211" s="192"/>
      <c r="M211" s="195"/>
      <c r="N211" s="196"/>
      <c r="O211" s="196"/>
      <c r="P211" s="196"/>
      <c r="Q211" s="196"/>
      <c r="R211" s="196"/>
      <c r="S211" s="196"/>
      <c r="T211" s="197"/>
      <c r="AT211" s="193" t="s">
        <v>175</v>
      </c>
      <c r="AU211" s="193" t="s">
        <v>87</v>
      </c>
      <c r="AV211" s="191" t="s">
        <v>85</v>
      </c>
      <c r="AW211" s="191" t="s">
        <v>33</v>
      </c>
      <c r="AX211" s="191" t="s">
        <v>78</v>
      </c>
      <c r="AY211" s="193" t="s">
        <v>164</v>
      </c>
    </row>
    <row r="212" spans="1:65" s="198" customFormat="1" x14ac:dyDescent="0.2">
      <c r="B212" s="199"/>
      <c r="D212" s="185" t="s">
        <v>175</v>
      </c>
      <c r="E212" s="200" t="s">
        <v>1</v>
      </c>
      <c r="F212" s="201" t="s">
        <v>1004</v>
      </c>
      <c r="H212" s="202">
        <v>3.286</v>
      </c>
      <c r="I212" s="229"/>
      <c r="L212" s="199"/>
      <c r="M212" s="203"/>
      <c r="N212" s="204"/>
      <c r="O212" s="204"/>
      <c r="P212" s="204"/>
      <c r="Q212" s="204"/>
      <c r="R212" s="204"/>
      <c r="S212" s="204"/>
      <c r="T212" s="205"/>
      <c r="AT212" s="200" t="s">
        <v>175</v>
      </c>
      <c r="AU212" s="200" t="s">
        <v>87</v>
      </c>
      <c r="AV212" s="198" t="s">
        <v>87</v>
      </c>
      <c r="AW212" s="198" t="s">
        <v>33</v>
      </c>
      <c r="AX212" s="198" t="s">
        <v>85</v>
      </c>
      <c r="AY212" s="200" t="s">
        <v>164</v>
      </c>
    </row>
    <row r="213" spans="1:65" s="97" customFormat="1" ht="16.5" customHeight="1" x14ac:dyDescent="0.2">
      <c r="A213" s="95"/>
      <c r="B213" s="94"/>
      <c r="C213" s="214" t="s">
        <v>305</v>
      </c>
      <c r="D213" s="214" t="s">
        <v>278</v>
      </c>
      <c r="E213" s="215" t="s">
        <v>311</v>
      </c>
      <c r="F213" s="216" t="s">
        <v>312</v>
      </c>
      <c r="G213" s="217" t="s">
        <v>313</v>
      </c>
      <c r="H213" s="218">
        <v>6.6000000000000003E-2</v>
      </c>
      <c r="I213" s="74"/>
      <c r="J213" s="219">
        <f>ROUND(I213*H213,2)</f>
        <v>0</v>
      </c>
      <c r="K213" s="216" t="s">
        <v>170</v>
      </c>
      <c r="L213" s="220"/>
      <c r="M213" s="221" t="s">
        <v>1</v>
      </c>
      <c r="N213" s="222" t="s">
        <v>43</v>
      </c>
      <c r="O213" s="181">
        <v>0</v>
      </c>
      <c r="P213" s="181">
        <f>O213*H213</f>
        <v>0</v>
      </c>
      <c r="Q213" s="181">
        <v>1E-3</v>
      </c>
      <c r="R213" s="181">
        <f>Q213*H213</f>
        <v>6.6000000000000005E-5</v>
      </c>
      <c r="S213" s="181">
        <v>0</v>
      </c>
      <c r="T213" s="182">
        <f>S213*H213</f>
        <v>0</v>
      </c>
      <c r="U213" s="95"/>
      <c r="V213" s="95"/>
      <c r="W213" s="95"/>
      <c r="X213" s="95"/>
      <c r="Y213" s="95"/>
      <c r="Z213" s="95"/>
      <c r="AA213" s="95"/>
      <c r="AB213" s="95"/>
      <c r="AC213" s="95"/>
      <c r="AD213" s="95"/>
      <c r="AE213" s="95"/>
      <c r="AR213" s="183" t="s">
        <v>212</v>
      </c>
      <c r="AT213" s="183" t="s">
        <v>278</v>
      </c>
      <c r="AU213" s="183" t="s">
        <v>87</v>
      </c>
      <c r="AY213" s="87" t="s">
        <v>164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87" t="s">
        <v>85</v>
      </c>
      <c r="BK213" s="184">
        <f>ROUND(I213*H213,2)</f>
        <v>0</v>
      </c>
      <c r="BL213" s="87" t="s">
        <v>171</v>
      </c>
      <c r="BM213" s="183" t="s">
        <v>1005</v>
      </c>
    </row>
    <row r="214" spans="1:65" s="198" customFormat="1" x14ac:dyDescent="0.2">
      <c r="B214" s="199"/>
      <c r="D214" s="185" t="s">
        <v>175</v>
      </c>
      <c r="E214" s="200" t="s">
        <v>1</v>
      </c>
      <c r="F214" s="201" t="s">
        <v>1006</v>
      </c>
      <c r="H214" s="202">
        <v>6.6000000000000003E-2</v>
      </c>
      <c r="I214" s="229"/>
      <c r="L214" s="199"/>
      <c r="M214" s="203"/>
      <c r="N214" s="204"/>
      <c r="O214" s="204"/>
      <c r="P214" s="204"/>
      <c r="Q214" s="204"/>
      <c r="R214" s="204"/>
      <c r="S214" s="204"/>
      <c r="T214" s="205"/>
      <c r="AT214" s="200" t="s">
        <v>175</v>
      </c>
      <c r="AU214" s="200" t="s">
        <v>87</v>
      </c>
      <c r="AV214" s="198" t="s">
        <v>87</v>
      </c>
      <c r="AW214" s="198" t="s">
        <v>33</v>
      </c>
      <c r="AX214" s="198" t="s">
        <v>85</v>
      </c>
      <c r="AY214" s="200" t="s">
        <v>164</v>
      </c>
    </row>
    <row r="215" spans="1:65" s="160" customFormat="1" ht="22.9" customHeight="1" x14ac:dyDescent="0.2">
      <c r="B215" s="161"/>
      <c r="D215" s="162" t="s">
        <v>77</v>
      </c>
      <c r="E215" s="171" t="s">
        <v>87</v>
      </c>
      <c r="F215" s="171" t="s">
        <v>316</v>
      </c>
      <c r="I215" s="231"/>
      <c r="J215" s="172">
        <f>BK215</f>
        <v>0</v>
      </c>
      <c r="L215" s="161"/>
      <c r="M215" s="165"/>
      <c r="N215" s="166"/>
      <c r="O215" s="166"/>
      <c r="P215" s="167">
        <f>SUM(P216:P220)</f>
        <v>24.5152</v>
      </c>
      <c r="Q215" s="166"/>
      <c r="R215" s="167">
        <f>SUM(R216:R220)</f>
        <v>9.25348E-2</v>
      </c>
      <c r="S215" s="166"/>
      <c r="T215" s="168">
        <f>SUM(T216:T220)</f>
        <v>0</v>
      </c>
      <c r="AR215" s="162" t="s">
        <v>85</v>
      </c>
      <c r="AT215" s="169" t="s">
        <v>77</v>
      </c>
      <c r="AU215" s="169" t="s">
        <v>85</v>
      </c>
      <c r="AY215" s="162" t="s">
        <v>164</v>
      </c>
      <c r="BK215" s="170">
        <f>SUM(BK216:BK220)</f>
        <v>0</v>
      </c>
    </row>
    <row r="216" spans="1:65" s="97" customFormat="1" ht="33" customHeight="1" x14ac:dyDescent="0.2">
      <c r="A216" s="95"/>
      <c r="B216" s="94"/>
      <c r="C216" s="173" t="s">
        <v>310</v>
      </c>
      <c r="D216" s="173" t="s">
        <v>166</v>
      </c>
      <c r="E216" s="174" t="s">
        <v>318</v>
      </c>
      <c r="F216" s="175" t="s">
        <v>319</v>
      </c>
      <c r="G216" s="176" t="s">
        <v>215</v>
      </c>
      <c r="H216" s="177">
        <v>18.38</v>
      </c>
      <c r="I216" s="73"/>
      <c r="J216" s="178">
        <f>ROUND(I216*H216,2)</f>
        <v>0</v>
      </c>
      <c r="K216" s="175" t="s">
        <v>170</v>
      </c>
      <c r="L216" s="94"/>
      <c r="M216" s="179" t="s">
        <v>1</v>
      </c>
      <c r="N216" s="180" t="s">
        <v>43</v>
      </c>
      <c r="O216" s="181">
        <v>0.92</v>
      </c>
      <c r="P216" s="181">
        <f>O216*H216</f>
        <v>16.909600000000001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95"/>
      <c r="V216" s="95"/>
      <c r="W216" s="95"/>
      <c r="X216" s="95"/>
      <c r="Y216" s="95"/>
      <c r="Z216" s="95"/>
      <c r="AA216" s="95"/>
      <c r="AB216" s="95"/>
      <c r="AC216" s="95"/>
      <c r="AD216" s="95"/>
      <c r="AE216" s="95"/>
      <c r="AR216" s="183" t="s">
        <v>171</v>
      </c>
      <c r="AT216" s="183" t="s">
        <v>166</v>
      </c>
      <c r="AU216" s="183" t="s">
        <v>87</v>
      </c>
      <c r="AY216" s="87" t="s">
        <v>164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87" t="s">
        <v>85</v>
      </c>
      <c r="BK216" s="184">
        <f>ROUND(I216*H216,2)</f>
        <v>0</v>
      </c>
      <c r="BL216" s="87" t="s">
        <v>171</v>
      </c>
      <c r="BM216" s="183" t="s">
        <v>1007</v>
      </c>
    </row>
    <row r="217" spans="1:65" s="191" customFormat="1" x14ac:dyDescent="0.2">
      <c r="B217" s="192"/>
      <c r="D217" s="185" t="s">
        <v>175</v>
      </c>
      <c r="E217" s="193" t="s">
        <v>1</v>
      </c>
      <c r="F217" s="194" t="s">
        <v>579</v>
      </c>
      <c r="H217" s="193" t="s">
        <v>1</v>
      </c>
      <c r="I217" s="228"/>
      <c r="L217" s="192"/>
      <c r="M217" s="195"/>
      <c r="N217" s="196"/>
      <c r="O217" s="196"/>
      <c r="P217" s="196"/>
      <c r="Q217" s="196"/>
      <c r="R217" s="196"/>
      <c r="S217" s="196"/>
      <c r="T217" s="197"/>
      <c r="AT217" s="193" t="s">
        <v>175</v>
      </c>
      <c r="AU217" s="193" t="s">
        <v>87</v>
      </c>
      <c r="AV217" s="191" t="s">
        <v>85</v>
      </c>
      <c r="AW217" s="191" t="s">
        <v>33</v>
      </c>
      <c r="AX217" s="191" t="s">
        <v>78</v>
      </c>
      <c r="AY217" s="193" t="s">
        <v>164</v>
      </c>
    </row>
    <row r="218" spans="1:65" s="198" customFormat="1" x14ac:dyDescent="0.2">
      <c r="B218" s="199"/>
      <c r="D218" s="185" t="s">
        <v>175</v>
      </c>
      <c r="E218" s="200" t="s">
        <v>1</v>
      </c>
      <c r="F218" s="201" t="s">
        <v>977</v>
      </c>
      <c r="H218" s="202">
        <v>18.38</v>
      </c>
      <c r="I218" s="229"/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175</v>
      </c>
      <c r="AU218" s="200" t="s">
        <v>87</v>
      </c>
      <c r="AV218" s="198" t="s">
        <v>87</v>
      </c>
      <c r="AW218" s="198" t="s">
        <v>33</v>
      </c>
      <c r="AX218" s="198" t="s">
        <v>85</v>
      </c>
      <c r="AY218" s="200" t="s">
        <v>164</v>
      </c>
    </row>
    <row r="219" spans="1:65" s="97" customFormat="1" ht="21.75" customHeight="1" x14ac:dyDescent="0.2">
      <c r="A219" s="95"/>
      <c r="B219" s="94"/>
      <c r="C219" s="173" t="s">
        <v>317</v>
      </c>
      <c r="D219" s="173" t="s">
        <v>166</v>
      </c>
      <c r="E219" s="174" t="s">
        <v>322</v>
      </c>
      <c r="F219" s="175" t="s">
        <v>323</v>
      </c>
      <c r="G219" s="176" t="s">
        <v>187</v>
      </c>
      <c r="H219" s="177">
        <v>126.76</v>
      </c>
      <c r="I219" s="73"/>
      <c r="J219" s="178">
        <f>ROUND(I219*H219,2)</f>
        <v>0</v>
      </c>
      <c r="K219" s="175" t="s">
        <v>170</v>
      </c>
      <c r="L219" s="94"/>
      <c r="M219" s="179" t="s">
        <v>1</v>
      </c>
      <c r="N219" s="180" t="s">
        <v>43</v>
      </c>
      <c r="O219" s="181">
        <v>0.06</v>
      </c>
      <c r="P219" s="181">
        <f>O219*H219</f>
        <v>7.6055999999999999</v>
      </c>
      <c r="Q219" s="181">
        <v>7.2999999999999996E-4</v>
      </c>
      <c r="R219" s="181">
        <f>Q219*H219</f>
        <v>9.25348E-2</v>
      </c>
      <c r="S219" s="181">
        <v>0</v>
      </c>
      <c r="T219" s="182">
        <f>S219*H219</f>
        <v>0</v>
      </c>
      <c r="U219" s="95"/>
      <c r="V219" s="95"/>
      <c r="W219" s="95"/>
      <c r="X219" s="95"/>
      <c r="Y219" s="95"/>
      <c r="Z219" s="95"/>
      <c r="AA219" s="95"/>
      <c r="AB219" s="95"/>
      <c r="AC219" s="95"/>
      <c r="AD219" s="95"/>
      <c r="AE219" s="95"/>
      <c r="AR219" s="183" t="s">
        <v>171</v>
      </c>
      <c r="AT219" s="183" t="s">
        <v>166</v>
      </c>
      <c r="AU219" s="183" t="s">
        <v>87</v>
      </c>
      <c r="AY219" s="87" t="s">
        <v>164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87" t="s">
        <v>85</v>
      </c>
      <c r="BK219" s="184">
        <f>ROUND(I219*H219,2)</f>
        <v>0</v>
      </c>
      <c r="BL219" s="87" t="s">
        <v>171</v>
      </c>
      <c r="BM219" s="183" t="s">
        <v>1008</v>
      </c>
    </row>
    <row r="220" spans="1:65" s="198" customFormat="1" x14ac:dyDescent="0.2">
      <c r="B220" s="199"/>
      <c r="D220" s="185" t="s">
        <v>175</v>
      </c>
      <c r="E220" s="200" t="s">
        <v>1</v>
      </c>
      <c r="F220" s="201" t="s">
        <v>1009</v>
      </c>
      <c r="H220" s="202">
        <v>126.76</v>
      </c>
      <c r="I220" s="229"/>
      <c r="L220" s="199"/>
      <c r="M220" s="203"/>
      <c r="N220" s="204"/>
      <c r="O220" s="204"/>
      <c r="P220" s="204"/>
      <c r="Q220" s="204"/>
      <c r="R220" s="204"/>
      <c r="S220" s="204"/>
      <c r="T220" s="205"/>
      <c r="AT220" s="200" t="s">
        <v>175</v>
      </c>
      <c r="AU220" s="200" t="s">
        <v>87</v>
      </c>
      <c r="AV220" s="198" t="s">
        <v>87</v>
      </c>
      <c r="AW220" s="198" t="s">
        <v>33</v>
      </c>
      <c r="AX220" s="198" t="s">
        <v>85</v>
      </c>
      <c r="AY220" s="200" t="s">
        <v>164</v>
      </c>
    </row>
    <row r="221" spans="1:65" s="160" customFormat="1" ht="22.9" customHeight="1" x14ac:dyDescent="0.2">
      <c r="B221" s="161"/>
      <c r="D221" s="162" t="s">
        <v>77</v>
      </c>
      <c r="E221" s="171" t="s">
        <v>171</v>
      </c>
      <c r="F221" s="171" t="s">
        <v>339</v>
      </c>
      <c r="I221" s="231"/>
      <c r="J221" s="172">
        <f>BK221</f>
        <v>0</v>
      </c>
      <c r="L221" s="161"/>
      <c r="M221" s="165"/>
      <c r="N221" s="166"/>
      <c r="O221" s="166"/>
      <c r="P221" s="167">
        <f>SUM(P222:P231)</f>
        <v>36.819767999999996</v>
      </c>
      <c r="Q221" s="166"/>
      <c r="R221" s="167">
        <f>SUM(R222:R231)</f>
        <v>0.12240000000000001</v>
      </c>
      <c r="S221" s="166"/>
      <c r="T221" s="168">
        <f>SUM(T222:T231)</f>
        <v>0</v>
      </c>
      <c r="AR221" s="162" t="s">
        <v>85</v>
      </c>
      <c r="AT221" s="169" t="s">
        <v>77</v>
      </c>
      <c r="AU221" s="169" t="s">
        <v>85</v>
      </c>
      <c r="AY221" s="162" t="s">
        <v>164</v>
      </c>
      <c r="BK221" s="170">
        <f>SUM(BK222:BK231)</f>
        <v>0</v>
      </c>
    </row>
    <row r="222" spans="1:65" s="97" customFormat="1" ht="21.75" customHeight="1" x14ac:dyDescent="0.2">
      <c r="A222" s="95"/>
      <c r="B222" s="94"/>
      <c r="C222" s="173" t="s">
        <v>321</v>
      </c>
      <c r="D222" s="173" t="s">
        <v>166</v>
      </c>
      <c r="E222" s="174" t="s">
        <v>341</v>
      </c>
      <c r="F222" s="175" t="s">
        <v>342</v>
      </c>
      <c r="G222" s="176" t="s">
        <v>215</v>
      </c>
      <c r="H222" s="177">
        <v>20.92</v>
      </c>
      <c r="I222" s="73"/>
      <c r="J222" s="178">
        <f>ROUND(I222*H222,2)</f>
        <v>0</v>
      </c>
      <c r="K222" s="175" t="s">
        <v>170</v>
      </c>
      <c r="L222" s="94"/>
      <c r="M222" s="179" t="s">
        <v>1</v>
      </c>
      <c r="N222" s="180" t="s">
        <v>43</v>
      </c>
      <c r="O222" s="181">
        <v>1.6950000000000001</v>
      </c>
      <c r="P222" s="181">
        <f>O222*H222</f>
        <v>35.459400000000002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95"/>
      <c r="V222" s="95"/>
      <c r="W222" s="95"/>
      <c r="X222" s="95"/>
      <c r="Y222" s="95"/>
      <c r="Z222" s="95"/>
      <c r="AA222" s="95"/>
      <c r="AB222" s="95"/>
      <c r="AC222" s="95"/>
      <c r="AD222" s="95"/>
      <c r="AE222" s="95"/>
      <c r="AR222" s="183" t="s">
        <v>171</v>
      </c>
      <c r="AT222" s="183" t="s">
        <v>166</v>
      </c>
      <c r="AU222" s="183" t="s">
        <v>87</v>
      </c>
      <c r="AY222" s="87" t="s">
        <v>164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87" t="s">
        <v>85</v>
      </c>
      <c r="BK222" s="184">
        <f>ROUND(I222*H222,2)</f>
        <v>0</v>
      </c>
      <c r="BL222" s="87" t="s">
        <v>171</v>
      </c>
      <c r="BM222" s="183" t="s">
        <v>1010</v>
      </c>
    </row>
    <row r="223" spans="1:65" s="198" customFormat="1" x14ac:dyDescent="0.2">
      <c r="B223" s="199"/>
      <c r="D223" s="185" t="s">
        <v>175</v>
      </c>
      <c r="E223" s="200" t="s">
        <v>1</v>
      </c>
      <c r="F223" s="201" t="s">
        <v>1011</v>
      </c>
      <c r="H223" s="202">
        <v>20.92</v>
      </c>
      <c r="I223" s="229"/>
      <c r="L223" s="199"/>
      <c r="M223" s="203"/>
      <c r="N223" s="204"/>
      <c r="O223" s="204"/>
      <c r="P223" s="204"/>
      <c r="Q223" s="204"/>
      <c r="R223" s="204"/>
      <c r="S223" s="204"/>
      <c r="T223" s="205"/>
      <c r="AT223" s="200" t="s">
        <v>175</v>
      </c>
      <c r="AU223" s="200" t="s">
        <v>87</v>
      </c>
      <c r="AV223" s="198" t="s">
        <v>87</v>
      </c>
      <c r="AW223" s="198" t="s">
        <v>33</v>
      </c>
      <c r="AX223" s="198" t="s">
        <v>85</v>
      </c>
      <c r="AY223" s="200" t="s">
        <v>164</v>
      </c>
    </row>
    <row r="224" spans="1:65" s="97" customFormat="1" ht="21.75" customHeight="1" x14ac:dyDescent="0.2">
      <c r="A224" s="95"/>
      <c r="B224" s="94"/>
      <c r="C224" s="173" t="s">
        <v>327</v>
      </c>
      <c r="D224" s="173" t="s">
        <v>166</v>
      </c>
      <c r="E224" s="174" t="s">
        <v>648</v>
      </c>
      <c r="F224" s="175" t="s">
        <v>649</v>
      </c>
      <c r="G224" s="176" t="s">
        <v>349</v>
      </c>
      <c r="H224" s="177">
        <v>16</v>
      </c>
      <c r="I224" s="73"/>
      <c r="J224" s="178">
        <f>ROUND(I224*H224,2)</f>
        <v>0</v>
      </c>
      <c r="K224" s="175" t="s">
        <v>170</v>
      </c>
      <c r="L224" s="94"/>
      <c r="M224" s="179" t="s">
        <v>1</v>
      </c>
      <c r="N224" s="180" t="s">
        <v>43</v>
      </c>
      <c r="O224" s="181">
        <v>7.3999999999999996E-2</v>
      </c>
      <c r="P224" s="181">
        <f>O224*H224</f>
        <v>1.1839999999999999</v>
      </c>
      <c r="Q224" s="181">
        <v>1.65E-3</v>
      </c>
      <c r="R224" s="181">
        <f>Q224*H224</f>
        <v>2.64E-2</v>
      </c>
      <c r="S224" s="181">
        <v>0</v>
      </c>
      <c r="T224" s="182">
        <f>S224*H224</f>
        <v>0</v>
      </c>
      <c r="U224" s="95"/>
      <c r="V224" s="95"/>
      <c r="W224" s="95"/>
      <c r="X224" s="95"/>
      <c r="Y224" s="95"/>
      <c r="Z224" s="95"/>
      <c r="AA224" s="95"/>
      <c r="AB224" s="95"/>
      <c r="AC224" s="95"/>
      <c r="AD224" s="95"/>
      <c r="AE224" s="95"/>
      <c r="AR224" s="183" t="s">
        <v>171</v>
      </c>
      <c r="AT224" s="183" t="s">
        <v>166</v>
      </c>
      <c r="AU224" s="183" t="s">
        <v>87</v>
      </c>
      <c r="AY224" s="87" t="s">
        <v>164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87" t="s">
        <v>85</v>
      </c>
      <c r="BK224" s="184">
        <f>ROUND(I224*H224,2)</f>
        <v>0</v>
      </c>
      <c r="BL224" s="87" t="s">
        <v>171</v>
      </c>
      <c r="BM224" s="183" t="s">
        <v>1012</v>
      </c>
    </row>
    <row r="225" spans="1:65" s="198" customFormat="1" x14ac:dyDescent="0.2">
      <c r="B225" s="199"/>
      <c r="D225" s="185" t="s">
        <v>175</v>
      </c>
      <c r="E225" s="200" t="s">
        <v>1</v>
      </c>
      <c r="F225" s="201" t="s">
        <v>263</v>
      </c>
      <c r="H225" s="202">
        <v>16</v>
      </c>
      <c r="I225" s="229"/>
      <c r="L225" s="199"/>
      <c r="M225" s="203"/>
      <c r="N225" s="204"/>
      <c r="O225" s="204"/>
      <c r="P225" s="204"/>
      <c r="Q225" s="204"/>
      <c r="R225" s="204"/>
      <c r="S225" s="204"/>
      <c r="T225" s="205"/>
      <c r="AT225" s="200" t="s">
        <v>175</v>
      </c>
      <c r="AU225" s="200" t="s">
        <v>87</v>
      </c>
      <c r="AV225" s="198" t="s">
        <v>87</v>
      </c>
      <c r="AW225" s="198" t="s">
        <v>33</v>
      </c>
      <c r="AX225" s="198" t="s">
        <v>85</v>
      </c>
      <c r="AY225" s="200" t="s">
        <v>164</v>
      </c>
    </row>
    <row r="226" spans="1:65" s="97" customFormat="1" ht="16.5" customHeight="1" x14ac:dyDescent="0.2">
      <c r="A226" s="95"/>
      <c r="B226" s="94"/>
      <c r="C226" s="214" t="s">
        <v>335</v>
      </c>
      <c r="D226" s="214" t="s">
        <v>278</v>
      </c>
      <c r="E226" s="215" t="s">
        <v>651</v>
      </c>
      <c r="F226" s="216" t="s">
        <v>652</v>
      </c>
      <c r="G226" s="217" t="s">
        <v>349</v>
      </c>
      <c r="H226" s="218">
        <v>16</v>
      </c>
      <c r="I226" s="74"/>
      <c r="J226" s="219">
        <f>ROUND(I226*H226,2)</f>
        <v>0</v>
      </c>
      <c r="K226" s="216" t="s">
        <v>1</v>
      </c>
      <c r="L226" s="220"/>
      <c r="M226" s="221" t="s">
        <v>1</v>
      </c>
      <c r="N226" s="222" t="s">
        <v>43</v>
      </c>
      <c r="O226" s="181">
        <v>0</v>
      </c>
      <c r="P226" s="181">
        <f>O226*H226</f>
        <v>0</v>
      </c>
      <c r="Q226" s="181">
        <v>6.0000000000000001E-3</v>
      </c>
      <c r="R226" s="181">
        <f>Q226*H226</f>
        <v>9.6000000000000002E-2</v>
      </c>
      <c r="S226" s="181">
        <v>0</v>
      </c>
      <c r="T226" s="182">
        <f>S226*H226</f>
        <v>0</v>
      </c>
      <c r="U226" s="95"/>
      <c r="V226" s="95"/>
      <c r="W226" s="95"/>
      <c r="X226" s="95"/>
      <c r="Y226" s="95"/>
      <c r="Z226" s="95"/>
      <c r="AA226" s="95"/>
      <c r="AB226" s="95"/>
      <c r="AC226" s="95"/>
      <c r="AD226" s="95"/>
      <c r="AE226" s="95"/>
      <c r="AR226" s="183" t="s">
        <v>212</v>
      </c>
      <c r="AT226" s="183" t="s">
        <v>278</v>
      </c>
      <c r="AU226" s="183" t="s">
        <v>87</v>
      </c>
      <c r="AY226" s="87" t="s">
        <v>164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87" t="s">
        <v>85</v>
      </c>
      <c r="BK226" s="184">
        <f>ROUND(I226*H226,2)</f>
        <v>0</v>
      </c>
      <c r="BL226" s="87" t="s">
        <v>171</v>
      </c>
      <c r="BM226" s="183" t="s">
        <v>1013</v>
      </c>
    </row>
    <row r="227" spans="1:65" s="97" customFormat="1" ht="21.75" customHeight="1" x14ac:dyDescent="0.2">
      <c r="A227" s="95"/>
      <c r="B227" s="94"/>
      <c r="C227" s="173" t="s">
        <v>340</v>
      </c>
      <c r="D227" s="173" t="s">
        <v>166</v>
      </c>
      <c r="E227" s="174" t="s">
        <v>654</v>
      </c>
      <c r="F227" s="175" t="s">
        <v>655</v>
      </c>
      <c r="G227" s="176" t="s">
        <v>215</v>
      </c>
      <c r="H227" s="177">
        <v>0.14599999999999999</v>
      </c>
      <c r="I227" s="73"/>
      <c r="J227" s="178">
        <f>ROUND(I227*H227,2)</f>
        <v>0</v>
      </c>
      <c r="K227" s="175" t="s">
        <v>170</v>
      </c>
      <c r="L227" s="94"/>
      <c r="M227" s="179" t="s">
        <v>1</v>
      </c>
      <c r="N227" s="180" t="s">
        <v>43</v>
      </c>
      <c r="O227" s="181">
        <v>1.208</v>
      </c>
      <c r="P227" s="181">
        <f>O227*H227</f>
        <v>0.176368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95"/>
      <c r="V227" s="95"/>
      <c r="W227" s="95"/>
      <c r="X227" s="95"/>
      <c r="Y227" s="95"/>
      <c r="Z227" s="95"/>
      <c r="AA227" s="95"/>
      <c r="AB227" s="95"/>
      <c r="AC227" s="95"/>
      <c r="AD227" s="95"/>
      <c r="AE227" s="95"/>
      <c r="AR227" s="183" t="s">
        <v>171</v>
      </c>
      <c r="AT227" s="183" t="s">
        <v>166</v>
      </c>
      <c r="AU227" s="183" t="s">
        <v>87</v>
      </c>
      <c r="AY227" s="87" t="s">
        <v>164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87" t="s">
        <v>85</v>
      </c>
      <c r="BK227" s="184">
        <f>ROUND(I227*H227,2)</f>
        <v>0</v>
      </c>
      <c r="BL227" s="87" t="s">
        <v>171</v>
      </c>
      <c r="BM227" s="183" t="s">
        <v>1014</v>
      </c>
    </row>
    <row r="228" spans="1:65" s="191" customFormat="1" x14ac:dyDescent="0.2">
      <c r="B228" s="192"/>
      <c r="D228" s="185" t="s">
        <v>175</v>
      </c>
      <c r="E228" s="193" t="s">
        <v>1</v>
      </c>
      <c r="F228" s="194" t="s">
        <v>1015</v>
      </c>
      <c r="H228" s="193" t="s">
        <v>1</v>
      </c>
      <c r="I228" s="228"/>
      <c r="L228" s="192"/>
      <c r="M228" s="195"/>
      <c r="N228" s="196"/>
      <c r="O228" s="196"/>
      <c r="P228" s="196"/>
      <c r="Q228" s="196"/>
      <c r="R228" s="196"/>
      <c r="S228" s="196"/>
      <c r="T228" s="197"/>
      <c r="AT228" s="193" t="s">
        <v>175</v>
      </c>
      <c r="AU228" s="193" t="s">
        <v>87</v>
      </c>
      <c r="AV228" s="191" t="s">
        <v>85</v>
      </c>
      <c r="AW228" s="191" t="s">
        <v>33</v>
      </c>
      <c r="AX228" s="191" t="s">
        <v>78</v>
      </c>
      <c r="AY228" s="193" t="s">
        <v>164</v>
      </c>
    </row>
    <row r="229" spans="1:65" s="198" customFormat="1" x14ac:dyDescent="0.2">
      <c r="B229" s="199"/>
      <c r="D229" s="185" t="s">
        <v>175</v>
      </c>
      <c r="E229" s="200" t="s">
        <v>1</v>
      </c>
      <c r="F229" s="201" t="s">
        <v>658</v>
      </c>
      <c r="H229" s="202">
        <v>0.08</v>
      </c>
      <c r="I229" s="229"/>
      <c r="L229" s="199"/>
      <c r="M229" s="203"/>
      <c r="N229" s="204"/>
      <c r="O229" s="204"/>
      <c r="P229" s="204"/>
      <c r="Q229" s="204"/>
      <c r="R229" s="204"/>
      <c r="S229" s="204"/>
      <c r="T229" s="205"/>
      <c r="AT229" s="200" t="s">
        <v>175</v>
      </c>
      <c r="AU229" s="200" t="s">
        <v>87</v>
      </c>
      <c r="AV229" s="198" t="s">
        <v>87</v>
      </c>
      <c r="AW229" s="198" t="s">
        <v>33</v>
      </c>
      <c r="AX229" s="198" t="s">
        <v>78</v>
      </c>
      <c r="AY229" s="200" t="s">
        <v>164</v>
      </c>
    </row>
    <row r="230" spans="1:65" s="198" customFormat="1" x14ac:dyDescent="0.2">
      <c r="B230" s="199"/>
      <c r="D230" s="185" t="s">
        <v>175</v>
      </c>
      <c r="E230" s="200" t="s">
        <v>1</v>
      </c>
      <c r="F230" s="201" t="s">
        <v>659</v>
      </c>
      <c r="H230" s="202">
        <v>6.6000000000000003E-2</v>
      </c>
      <c r="I230" s="229"/>
      <c r="L230" s="199"/>
      <c r="M230" s="203"/>
      <c r="N230" s="204"/>
      <c r="O230" s="204"/>
      <c r="P230" s="204"/>
      <c r="Q230" s="204"/>
      <c r="R230" s="204"/>
      <c r="S230" s="204"/>
      <c r="T230" s="205"/>
      <c r="AT230" s="200" t="s">
        <v>175</v>
      </c>
      <c r="AU230" s="200" t="s">
        <v>87</v>
      </c>
      <c r="AV230" s="198" t="s">
        <v>87</v>
      </c>
      <c r="AW230" s="198" t="s">
        <v>33</v>
      </c>
      <c r="AX230" s="198" t="s">
        <v>78</v>
      </c>
      <c r="AY230" s="200" t="s">
        <v>164</v>
      </c>
    </row>
    <row r="231" spans="1:65" s="206" customFormat="1" x14ac:dyDescent="0.2">
      <c r="B231" s="207"/>
      <c r="D231" s="185" t="s">
        <v>175</v>
      </c>
      <c r="E231" s="208" t="s">
        <v>1</v>
      </c>
      <c r="F231" s="209" t="s">
        <v>233</v>
      </c>
      <c r="H231" s="210">
        <v>0.14599999999999999</v>
      </c>
      <c r="I231" s="230"/>
      <c r="L231" s="207"/>
      <c r="M231" s="211"/>
      <c r="N231" s="212"/>
      <c r="O231" s="212"/>
      <c r="P231" s="212"/>
      <c r="Q231" s="212"/>
      <c r="R231" s="212"/>
      <c r="S231" s="212"/>
      <c r="T231" s="213"/>
      <c r="AT231" s="208" t="s">
        <v>175</v>
      </c>
      <c r="AU231" s="208" t="s">
        <v>87</v>
      </c>
      <c r="AV231" s="206" t="s">
        <v>171</v>
      </c>
      <c r="AW231" s="206" t="s">
        <v>33</v>
      </c>
      <c r="AX231" s="206" t="s">
        <v>85</v>
      </c>
      <c r="AY231" s="208" t="s">
        <v>164</v>
      </c>
    </row>
    <row r="232" spans="1:65" s="160" customFormat="1" ht="22.9" customHeight="1" x14ac:dyDescent="0.2">
      <c r="B232" s="161"/>
      <c r="D232" s="162" t="s">
        <v>77</v>
      </c>
      <c r="E232" s="171" t="s">
        <v>196</v>
      </c>
      <c r="F232" s="171" t="s">
        <v>378</v>
      </c>
      <c r="I232" s="231"/>
      <c r="J232" s="172">
        <f>BK232</f>
        <v>0</v>
      </c>
      <c r="L232" s="161"/>
      <c r="M232" s="165"/>
      <c r="N232" s="166"/>
      <c r="O232" s="166"/>
      <c r="P232" s="167">
        <f>SUM(P233:P243)</f>
        <v>12.29346</v>
      </c>
      <c r="Q232" s="166"/>
      <c r="R232" s="167">
        <f>SUM(R233:R243)</f>
        <v>0</v>
      </c>
      <c r="S232" s="166"/>
      <c r="T232" s="168">
        <f>SUM(T233:T243)</f>
        <v>0</v>
      </c>
      <c r="AR232" s="162" t="s">
        <v>85</v>
      </c>
      <c r="AT232" s="169" t="s">
        <v>77</v>
      </c>
      <c r="AU232" s="169" t="s">
        <v>85</v>
      </c>
      <c r="AY232" s="162" t="s">
        <v>164</v>
      </c>
      <c r="BK232" s="170">
        <f>SUM(BK233:BK243)</f>
        <v>0</v>
      </c>
    </row>
    <row r="233" spans="1:65" s="97" customFormat="1" ht="21.75" customHeight="1" x14ac:dyDescent="0.2">
      <c r="A233" s="95"/>
      <c r="B233" s="94"/>
      <c r="C233" s="173" t="s">
        <v>346</v>
      </c>
      <c r="D233" s="173" t="s">
        <v>166</v>
      </c>
      <c r="E233" s="174" t="s">
        <v>380</v>
      </c>
      <c r="F233" s="175" t="s">
        <v>381</v>
      </c>
      <c r="G233" s="176" t="s">
        <v>169</v>
      </c>
      <c r="H233" s="177">
        <v>138.27000000000001</v>
      </c>
      <c r="I233" s="73"/>
      <c r="J233" s="178">
        <f>ROUND(I233*H233,2)</f>
        <v>0</v>
      </c>
      <c r="K233" s="175" t="s">
        <v>170</v>
      </c>
      <c r="L233" s="94"/>
      <c r="M233" s="179" t="s">
        <v>1</v>
      </c>
      <c r="N233" s="180" t="s">
        <v>43</v>
      </c>
      <c r="O233" s="181">
        <v>2.3E-2</v>
      </c>
      <c r="P233" s="181">
        <f>O233*H233</f>
        <v>3.1802100000000002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95"/>
      <c r="V233" s="95"/>
      <c r="W233" s="95"/>
      <c r="X233" s="95"/>
      <c r="Y233" s="95"/>
      <c r="Z233" s="95"/>
      <c r="AA233" s="95"/>
      <c r="AB233" s="95"/>
      <c r="AC233" s="95"/>
      <c r="AD233" s="95"/>
      <c r="AE233" s="95"/>
      <c r="AR233" s="183" t="s">
        <v>171</v>
      </c>
      <c r="AT233" s="183" t="s">
        <v>166</v>
      </c>
      <c r="AU233" s="183" t="s">
        <v>87</v>
      </c>
      <c r="AY233" s="87" t="s">
        <v>164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87" t="s">
        <v>85</v>
      </c>
      <c r="BK233" s="184">
        <f>ROUND(I233*H233,2)</f>
        <v>0</v>
      </c>
      <c r="BL233" s="87" t="s">
        <v>171</v>
      </c>
      <c r="BM233" s="183" t="s">
        <v>1016</v>
      </c>
    </row>
    <row r="234" spans="1:65" s="191" customFormat="1" x14ac:dyDescent="0.2">
      <c r="B234" s="192"/>
      <c r="D234" s="185" t="s">
        <v>175</v>
      </c>
      <c r="E234" s="193" t="s">
        <v>1</v>
      </c>
      <c r="F234" s="194" t="s">
        <v>383</v>
      </c>
      <c r="H234" s="193" t="s">
        <v>1</v>
      </c>
      <c r="I234" s="228"/>
      <c r="L234" s="192"/>
      <c r="M234" s="195"/>
      <c r="N234" s="196"/>
      <c r="O234" s="196"/>
      <c r="P234" s="196"/>
      <c r="Q234" s="196"/>
      <c r="R234" s="196"/>
      <c r="S234" s="196"/>
      <c r="T234" s="197"/>
      <c r="AT234" s="193" t="s">
        <v>175</v>
      </c>
      <c r="AU234" s="193" t="s">
        <v>87</v>
      </c>
      <c r="AV234" s="191" t="s">
        <v>85</v>
      </c>
      <c r="AW234" s="191" t="s">
        <v>33</v>
      </c>
      <c r="AX234" s="191" t="s">
        <v>78</v>
      </c>
      <c r="AY234" s="193" t="s">
        <v>164</v>
      </c>
    </row>
    <row r="235" spans="1:65" s="198" customFormat="1" x14ac:dyDescent="0.2">
      <c r="B235" s="199"/>
      <c r="D235" s="185" t="s">
        <v>175</v>
      </c>
      <c r="E235" s="200" t="s">
        <v>1</v>
      </c>
      <c r="F235" s="201" t="s">
        <v>1017</v>
      </c>
      <c r="H235" s="202">
        <v>138.27000000000001</v>
      </c>
      <c r="I235" s="229"/>
      <c r="L235" s="199"/>
      <c r="M235" s="203"/>
      <c r="N235" s="204"/>
      <c r="O235" s="204"/>
      <c r="P235" s="204"/>
      <c r="Q235" s="204"/>
      <c r="R235" s="204"/>
      <c r="S235" s="204"/>
      <c r="T235" s="205"/>
      <c r="AT235" s="200" t="s">
        <v>175</v>
      </c>
      <c r="AU235" s="200" t="s">
        <v>87</v>
      </c>
      <c r="AV235" s="198" t="s">
        <v>87</v>
      </c>
      <c r="AW235" s="198" t="s">
        <v>33</v>
      </c>
      <c r="AX235" s="198" t="s">
        <v>85</v>
      </c>
      <c r="AY235" s="200" t="s">
        <v>164</v>
      </c>
    </row>
    <row r="236" spans="1:65" s="97" customFormat="1" ht="21.75" customHeight="1" x14ac:dyDescent="0.2">
      <c r="A236" s="95"/>
      <c r="B236" s="94"/>
      <c r="C236" s="173" t="s">
        <v>353</v>
      </c>
      <c r="D236" s="173" t="s">
        <v>166</v>
      </c>
      <c r="E236" s="174" t="s">
        <v>386</v>
      </c>
      <c r="F236" s="175" t="s">
        <v>387</v>
      </c>
      <c r="G236" s="176" t="s">
        <v>169</v>
      </c>
      <c r="H236" s="177">
        <v>138.27000000000001</v>
      </c>
      <c r="I236" s="73"/>
      <c r="J236" s="178">
        <f>ROUND(I236*H236,2)</f>
        <v>0</v>
      </c>
      <c r="K236" s="175" t="s">
        <v>170</v>
      </c>
      <c r="L236" s="94"/>
      <c r="M236" s="179" t="s">
        <v>1</v>
      </c>
      <c r="N236" s="180" t="s">
        <v>43</v>
      </c>
      <c r="O236" s="181">
        <v>3.1E-2</v>
      </c>
      <c r="P236" s="181">
        <f>O236*H236</f>
        <v>4.2863700000000007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95"/>
      <c r="V236" s="95"/>
      <c r="W236" s="95"/>
      <c r="X236" s="95"/>
      <c r="Y236" s="95"/>
      <c r="Z236" s="95"/>
      <c r="AA236" s="95"/>
      <c r="AB236" s="95"/>
      <c r="AC236" s="95"/>
      <c r="AD236" s="95"/>
      <c r="AE236" s="95"/>
      <c r="AR236" s="183" t="s">
        <v>171</v>
      </c>
      <c r="AT236" s="183" t="s">
        <v>166</v>
      </c>
      <c r="AU236" s="183" t="s">
        <v>87</v>
      </c>
      <c r="AY236" s="87" t="s">
        <v>164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87" t="s">
        <v>85</v>
      </c>
      <c r="BK236" s="184">
        <f>ROUND(I236*H236,2)</f>
        <v>0</v>
      </c>
      <c r="BL236" s="87" t="s">
        <v>171</v>
      </c>
      <c r="BM236" s="183" t="s">
        <v>1018</v>
      </c>
    </row>
    <row r="237" spans="1:65" s="191" customFormat="1" x14ac:dyDescent="0.2">
      <c r="B237" s="192"/>
      <c r="D237" s="185" t="s">
        <v>175</v>
      </c>
      <c r="E237" s="193" t="s">
        <v>1</v>
      </c>
      <c r="F237" s="194" t="s">
        <v>389</v>
      </c>
      <c r="H237" s="193" t="s">
        <v>1</v>
      </c>
      <c r="I237" s="228"/>
      <c r="L237" s="192"/>
      <c r="M237" s="195"/>
      <c r="N237" s="196"/>
      <c r="O237" s="196"/>
      <c r="P237" s="196"/>
      <c r="Q237" s="196"/>
      <c r="R237" s="196"/>
      <c r="S237" s="196"/>
      <c r="T237" s="197"/>
      <c r="AT237" s="193" t="s">
        <v>175</v>
      </c>
      <c r="AU237" s="193" t="s">
        <v>87</v>
      </c>
      <c r="AV237" s="191" t="s">
        <v>85</v>
      </c>
      <c r="AW237" s="191" t="s">
        <v>33</v>
      </c>
      <c r="AX237" s="191" t="s">
        <v>78</v>
      </c>
      <c r="AY237" s="193" t="s">
        <v>164</v>
      </c>
    </row>
    <row r="238" spans="1:65" s="191" customFormat="1" x14ac:dyDescent="0.2">
      <c r="B238" s="192"/>
      <c r="D238" s="185" t="s">
        <v>175</v>
      </c>
      <c r="E238" s="193" t="s">
        <v>1</v>
      </c>
      <c r="F238" s="194" t="s">
        <v>390</v>
      </c>
      <c r="H238" s="193" t="s">
        <v>1</v>
      </c>
      <c r="I238" s="228"/>
      <c r="L238" s="192"/>
      <c r="M238" s="195"/>
      <c r="N238" s="196"/>
      <c r="O238" s="196"/>
      <c r="P238" s="196"/>
      <c r="Q238" s="196"/>
      <c r="R238" s="196"/>
      <c r="S238" s="196"/>
      <c r="T238" s="197"/>
      <c r="AT238" s="193" t="s">
        <v>175</v>
      </c>
      <c r="AU238" s="193" t="s">
        <v>87</v>
      </c>
      <c r="AV238" s="191" t="s">
        <v>85</v>
      </c>
      <c r="AW238" s="191" t="s">
        <v>33</v>
      </c>
      <c r="AX238" s="191" t="s">
        <v>78</v>
      </c>
      <c r="AY238" s="193" t="s">
        <v>164</v>
      </c>
    </row>
    <row r="239" spans="1:65" s="198" customFormat="1" x14ac:dyDescent="0.2">
      <c r="B239" s="199"/>
      <c r="D239" s="185" t="s">
        <v>175</v>
      </c>
      <c r="E239" s="200" t="s">
        <v>1</v>
      </c>
      <c r="F239" s="201" t="s">
        <v>1017</v>
      </c>
      <c r="H239" s="202">
        <v>138.27000000000001</v>
      </c>
      <c r="I239" s="229"/>
      <c r="L239" s="199"/>
      <c r="M239" s="203"/>
      <c r="N239" s="204"/>
      <c r="O239" s="204"/>
      <c r="P239" s="204"/>
      <c r="Q239" s="204"/>
      <c r="R239" s="204"/>
      <c r="S239" s="204"/>
      <c r="T239" s="205"/>
      <c r="AT239" s="200" t="s">
        <v>175</v>
      </c>
      <c r="AU239" s="200" t="s">
        <v>87</v>
      </c>
      <c r="AV239" s="198" t="s">
        <v>87</v>
      </c>
      <c r="AW239" s="198" t="s">
        <v>33</v>
      </c>
      <c r="AX239" s="198" t="s">
        <v>85</v>
      </c>
      <c r="AY239" s="200" t="s">
        <v>164</v>
      </c>
    </row>
    <row r="240" spans="1:65" s="97" customFormat="1" ht="21.75" customHeight="1" x14ac:dyDescent="0.2">
      <c r="A240" s="95"/>
      <c r="B240" s="94"/>
      <c r="C240" s="173" t="s">
        <v>357</v>
      </c>
      <c r="D240" s="173" t="s">
        <v>166</v>
      </c>
      <c r="E240" s="174" t="s">
        <v>392</v>
      </c>
      <c r="F240" s="175" t="s">
        <v>393</v>
      </c>
      <c r="G240" s="176" t="s">
        <v>169</v>
      </c>
      <c r="H240" s="177">
        <v>201.12</v>
      </c>
      <c r="I240" s="73"/>
      <c r="J240" s="178">
        <f>ROUND(I240*H240,2)</f>
        <v>0</v>
      </c>
      <c r="K240" s="175" t="s">
        <v>1</v>
      </c>
      <c r="L240" s="94"/>
      <c r="M240" s="179" t="s">
        <v>1</v>
      </c>
      <c r="N240" s="180" t="s">
        <v>43</v>
      </c>
      <c r="O240" s="181">
        <v>2.4E-2</v>
      </c>
      <c r="P240" s="181">
        <f>O240*H240</f>
        <v>4.8268800000000001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95"/>
      <c r="V240" s="95"/>
      <c r="W240" s="95"/>
      <c r="X240" s="95"/>
      <c r="Y240" s="95"/>
      <c r="Z240" s="95"/>
      <c r="AA240" s="95"/>
      <c r="AB240" s="95"/>
      <c r="AC240" s="95"/>
      <c r="AD240" s="95"/>
      <c r="AE240" s="95"/>
      <c r="AR240" s="183" t="s">
        <v>171</v>
      </c>
      <c r="AT240" s="183" t="s">
        <v>166</v>
      </c>
      <c r="AU240" s="183" t="s">
        <v>87</v>
      </c>
      <c r="AY240" s="87" t="s">
        <v>164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87" t="s">
        <v>85</v>
      </c>
      <c r="BK240" s="184">
        <f>ROUND(I240*H240,2)</f>
        <v>0</v>
      </c>
      <c r="BL240" s="87" t="s">
        <v>171</v>
      </c>
      <c r="BM240" s="183" t="s">
        <v>1019</v>
      </c>
    </row>
    <row r="241" spans="1:65" s="191" customFormat="1" x14ac:dyDescent="0.2">
      <c r="B241" s="192"/>
      <c r="D241" s="185" t="s">
        <v>175</v>
      </c>
      <c r="E241" s="193" t="s">
        <v>1</v>
      </c>
      <c r="F241" s="194" t="s">
        <v>383</v>
      </c>
      <c r="H241" s="193" t="s">
        <v>1</v>
      </c>
      <c r="I241" s="228"/>
      <c r="L241" s="192"/>
      <c r="M241" s="195"/>
      <c r="N241" s="196"/>
      <c r="O241" s="196"/>
      <c r="P241" s="196"/>
      <c r="Q241" s="196"/>
      <c r="R241" s="196"/>
      <c r="S241" s="196"/>
      <c r="T241" s="197"/>
      <c r="AT241" s="193" t="s">
        <v>175</v>
      </c>
      <c r="AU241" s="193" t="s">
        <v>87</v>
      </c>
      <c r="AV241" s="191" t="s">
        <v>85</v>
      </c>
      <c r="AW241" s="191" t="s">
        <v>33</v>
      </c>
      <c r="AX241" s="191" t="s">
        <v>78</v>
      </c>
      <c r="AY241" s="193" t="s">
        <v>164</v>
      </c>
    </row>
    <row r="242" spans="1:65" s="191" customFormat="1" ht="22.5" x14ac:dyDescent="0.2">
      <c r="B242" s="192"/>
      <c r="D242" s="185" t="s">
        <v>175</v>
      </c>
      <c r="E242" s="193" t="s">
        <v>1</v>
      </c>
      <c r="F242" s="194" t="s">
        <v>395</v>
      </c>
      <c r="H242" s="193" t="s">
        <v>1</v>
      </c>
      <c r="I242" s="228"/>
      <c r="L242" s="192"/>
      <c r="M242" s="195"/>
      <c r="N242" s="196"/>
      <c r="O242" s="196"/>
      <c r="P242" s="196"/>
      <c r="Q242" s="196"/>
      <c r="R242" s="196"/>
      <c r="S242" s="196"/>
      <c r="T242" s="197"/>
      <c r="AT242" s="193" t="s">
        <v>175</v>
      </c>
      <c r="AU242" s="193" t="s">
        <v>87</v>
      </c>
      <c r="AV242" s="191" t="s">
        <v>85</v>
      </c>
      <c r="AW242" s="191" t="s">
        <v>33</v>
      </c>
      <c r="AX242" s="191" t="s">
        <v>78</v>
      </c>
      <c r="AY242" s="193" t="s">
        <v>164</v>
      </c>
    </row>
    <row r="243" spans="1:65" s="198" customFormat="1" x14ac:dyDescent="0.2">
      <c r="B243" s="199"/>
      <c r="D243" s="185" t="s">
        <v>175</v>
      </c>
      <c r="E243" s="200" t="s">
        <v>1</v>
      </c>
      <c r="F243" s="201" t="s">
        <v>1020</v>
      </c>
      <c r="H243" s="202">
        <v>201.12</v>
      </c>
      <c r="I243" s="229"/>
      <c r="L243" s="199"/>
      <c r="M243" s="203"/>
      <c r="N243" s="204"/>
      <c r="O243" s="204"/>
      <c r="P243" s="204"/>
      <c r="Q243" s="204"/>
      <c r="R243" s="204"/>
      <c r="S243" s="204"/>
      <c r="T243" s="205"/>
      <c r="AT243" s="200" t="s">
        <v>175</v>
      </c>
      <c r="AU243" s="200" t="s">
        <v>87</v>
      </c>
      <c r="AV243" s="198" t="s">
        <v>87</v>
      </c>
      <c r="AW243" s="198" t="s">
        <v>33</v>
      </c>
      <c r="AX243" s="198" t="s">
        <v>85</v>
      </c>
      <c r="AY243" s="200" t="s">
        <v>164</v>
      </c>
    </row>
    <row r="244" spans="1:65" s="160" customFormat="1" ht="22.9" customHeight="1" x14ac:dyDescent="0.2">
      <c r="B244" s="161"/>
      <c r="D244" s="162" t="s">
        <v>77</v>
      </c>
      <c r="E244" s="171" t="s">
        <v>212</v>
      </c>
      <c r="F244" s="171" t="s">
        <v>397</v>
      </c>
      <c r="I244" s="231"/>
      <c r="J244" s="172">
        <f>BK244</f>
        <v>0</v>
      </c>
      <c r="L244" s="161"/>
      <c r="M244" s="165"/>
      <c r="N244" s="166"/>
      <c r="O244" s="166"/>
      <c r="P244" s="167">
        <f>SUM(P245:P351)</f>
        <v>236.93490000000003</v>
      </c>
      <c r="Q244" s="166"/>
      <c r="R244" s="167">
        <f>SUM(R245:R351)</f>
        <v>5.1843790000000016</v>
      </c>
      <c r="S244" s="166"/>
      <c r="T244" s="168">
        <f>SUM(T245:T351)</f>
        <v>6.3950800000000001</v>
      </c>
      <c r="AR244" s="162" t="s">
        <v>85</v>
      </c>
      <c r="AT244" s="169" t="s">
        <v>77</v>
      </c>
      <c r="AU244" s="169" t="s">
        <v>85</v>
      </c>
      <c r="AY244" s="162" t="s">
        <v>164</v>
      </c>
      <c r="BK244" s="170">
        <f>SUM(BK245:BK351)</f>
        <v>0</v>
      </c>
    </row>
    <row r="245" spans="1:65" s="97" customFormat="1" ht="21.75" customHeight="1" x14ac:dyDescent="0.2">
      <c r="A245" s="95"/>
      <c r="B245" s="94"/>
      <c r="C245" s="173" t="s">
        <v>361</v>
      </c>
      <c r="D245" s="173" t="s">
        <v>166</v>
      </c>
      <c r="E245" s="174" t="s">
        <v>1021</v>
      </c>
      <c r="F245" s="175" t="s">
        <v>1022</v>
      </c>
      <c r="G245" s="176" t="s">
        <v>187</v>
      </c>
      <c r="H245" s="177">
        <v>45.02</v>
      </c>
      <c r="I245" s="73"/>
      <c r="J245" s="178">
        <f>ROUND(I245*H245,2)</f>
        <v>0</v>
      </c>
      <c r="K245" s="175" t="s">
        <v>170</v>
      </c>
      <c r="L245" s="94"/>
      <c r="M245" s="179" t="s">
        <v>1</v>
      </c>
      <c r="N245" s="180" t="s">
        <v>43</v>
      </c>
      <c r="O245" s="181">
        <v>0.113</v>
      </c>
      <c r="P245" s="181">
        <f>O245*H245</f>
        <v>5.0872600000000006</v>
      </c>
      <c r="Q245" s="181">
        <v>0</v>
      </c>
      <c r="R245" s="181">
        <f>Q245*H245</f>
        <v>0</v>
      </c>
      <c r="S245" s="181">
        <v>4.3999999999999997E-2</v>
      </c>
      <c r="T245" s="182">
        <f>S245*H245</f>
        <v>1.98088</v>
      </c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R245" s="183" t="s">
        <v>171</v>
      </c>
      <c r="AT245" s="183" t="s">
        <v>166</v>
      </c>
      <c r="AU245" s="183" t="s">
        <v>87</v>
      </c>
      <c r="AY245" s="87" t="s">
        <v>164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87" t="s">
        <v>85</v>
      </c>
      <c r="BK245" s="184">
        <f>ROUND(I245*H245,2)</f>
        <v>0</v>
      </c>
      <c r="BL245" s="87" t="s">
        <v>171</v>
      </c>
      <c r="BM245" s="183" t="s">
        <v>1023</v>
      </c>
    </row>
    <row r="246" spans="1:65" s="198" customFormat="1" x14ac:dyDescent="0.2">
      <c r="B246" s="199"/>
      <c r="D246" s="185" t="s">
        <v>175</v>
      </c>
      <c r="E246" s="200" t="s">
        <v>1</v>
      </c>
      <c r="F246" s="201" t="s">
        <v>1024</v>
      </c>
      <c r="H246" s="202">
        <v>40</v>
      </c>
      <c r="I246" s="229"/>
      <c r="L246" s="199"/>
      <c r="M246" s="203"/>
      <c r="N246" s="204"/>
      <c r="O246" s="204"/>
      <c r="P246" s="204"/>
      <c r="Q246" s="204"/>
      <c r="R246" s="204"/>
      <c r="S246" s="204"/>
      <c r="T246" s="205"/>
      <c r="AT246" s="200" t="s">
        <v>175</v>
      </c>
      <c r="AU246" s="200" t="s">
        <v>87</v>
      </c>
      <c r="AV246" s="198" t="s">
        <v>87</v>
      </c>
      <c r="AW246" s="198" t="s">
        <v>33</v>
      </c>
      <c r="AX246" s="198" t="s">
        <v>78</v>
      </c>
      <c r="AY246" s="200" t="s">
        <v>164</v>
      </c>
    </row>
    <row r="247" spans="1:65" s="198" customFormat="1" x14ac:dyDescent="0.2">
      <c r="B247" s="199"/>
      <c r="D247" s="185" t="s">
        <v>175</v>
      </c>
      <c r="E247" s="200" t="s">
        <v>1</v>
      </c>
      <c r="F247" s="201" t="s">
        <v>1025</v>
      </c>
      <c r="H247" s="202">
        <v>5.0199999999999996</v>
      </c>
      <c r="I247" s="229"/>
      <c r="L247" s="199"/>
      <c r="M247" s="203"/>
      <c r="N247" s="204"/>
      <c r="O247" s="204"/>
      <c r="P247" s="204"/>
      <c r="Q247" s="204"/>
      <c r="R247" s="204"/>
      <c r="S247" s="204"/>
      <c r="T247" s="205"/>
      <c r="AT247" s="200" t="s">
        <v>175</v>
      </c>
      <c r="AU247" s="200" t="s">
        <v>87</v>
      </c>
      <c r="AV247" s="198" t="s">
        <v>87</v>
      </c>
      <c r="AW247" s="198" t="s">
        <v>33</v>
      </c>
      <c r="AX247" s="198" t="s">
        <v>78</v>
      </c>
      <c r="AY247" s="200" t="s">
        <v>164</v>
      </c>
    </row>
    <row r="248" spans="1:65" s="206" customFormat="1" x14ac:dyDescent="0.2">
      <c r="B248" s="207"/>
      <c r="D248" s="185" t="s">
        <v>175</v>
      </c>
      <c r="E248" s="208" t="s">
        <v>1</v>
      </c>
      <c r="F248" s="209" t="s">
        <v>233</v>
      </c>
      <c r="H248" s="210">
        <v>45.02</v>
      </c>
      <c r="I248" s="230"/>
      <c r="L248" s="207"/>
      <c r="M248" s="211"/>
      <c r="N248" s="212"/>
      <c r="O248" s="212"/>
      <c r="P248" s="212"/>
      <c r="Q248" s="212"/>
      <c r="R248" s="212"/>
      <c r="S248" s="212"/>
      <c r="T248" s="213"/>
      <c r="AT248" s="208" t="s">
        <v>175</v>
      </c>
      <c r="AU248" s="208" t="s">
        <v>87</v>
      </c>
      <c r="AV248" s="206" t="s">
        <v>171</v>
      </c>
      <c r="AW248" s="206" t="s">
        <v>33</v>
      </c>
      <c r="AX248" s="206" t="s">
        <v>85</v>
      </c>
      <c r="AY248" s="208" t="s">
        <v>164</v>
      </c>
    </row>
    <row r="249" spans="1:65" s="97" customFormat="1" ht="21.75" customHeight="1" x14ac:dyDescent="0.2">
      <c r="A249" s="95"/>
      <c r="B249" s="94"/>
      <c r="C249" s="173" t="s">
        <v>365</v>
      </c>
      <c r="D249" s="173" t="s">
        <v>166</v>
      </c>
      <c r="E249" s="174" t="s">
        <v>665</v>
      </c>
      <c r="F249" s="175" t="s">
        <v>666</v>
      </c>
      <c r="G249" s="176" t="s">
        <v>187</v>
      </c>
      <c r="H249" s="177">
        <v>121.88</v>
      </c>
      <c r="I249" s="73"/>
      <c r="J249" s="178">
        <f>ROUND(I249*H249,2)</f>
        <v>0</v>
      </c>
      <c r="K249" s="175" t="s">
        <v>170</v>
      </c>
      <c r="L249" s="94"/>
      <c r="M249" s="179" t="s">
        <v>1</v>
      </c>
      <c r="N249" s="180" t="s">
        <v>43</v>
      </c>
      <c r="O249" s="181">
        <v>0.44600000000000001</v>
      </c>
      <c r="P249" s="181">
        <f>O249*H249</f>
        <v>54.35848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95"/>
      <c r="V249" s="95"/>
      <c r="W249" s="95"/>
      <c r="X249" s="95"/>
      <c r="Y249" s="95"/>
      <c r="Z249" s="95"/>
      <c r="AA249" s="95"/>
      <c r="AB249" s="95"/>
      <c r="AC249" s="95"/>
      <c r="AD249" s="95"/>
      <c r="AE249" s="95"/>
      <c r="AR249" s="183" t="s">
        <v>171</v>
      </c>
      <c r="AT249" s="183" t="s">
        <v>166</v>
      </c>
      <c r="AU249" s="183" t="s">
        <v>87</v>
      </c>
      <c r="AY249" s="87" t="s">
        <v>164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87" t="s">
        <v>85</v>
      </c>
      <c r="BK249" s="184">
        <f>ROUND(I249*H249,2)</f>
        <v>0</v>
      </c>
      <c r="BL249" s="87" t="s">
        <v>171</v>
      </c>
      <c r="BM249" s="183" t="s">
        <v>1026</v>
      </c>
    </row>
    <row r="250" spans="1:65" s="191" customFormat="1" x14ac:dyDescent="0.2">
      <c r="B250" s="192"/>
      <c r="D250" s="185" t="s">
        <v>175</v>
      </c>
      <c r="E250" s="193" t="s">
        <v>1</v>
      </c>
      <c r="F250" s="194" t="s">
        <v>1015</v>
      </c>
      <c r="H250" s="193" t="s">
        <v>1</v>
      </c>
      <c r="I250" s="228"/>
      <c r="L250" s="192"/>
      <c r="M250" s="195"/>
      <c r="N250" s="196"/>
      <c r="O250" s="196"/>
      <c r="P250" s="196"/>
      <c r="Q250" s="196"/>
      <c r="R250" s="196"/>
      <c r="S250" s="196"/>
      <c r="T250" s="197"/>
      <c r="AT250" s="193" t="s">
        <v>175</v>
      </c>
      <c r="AU250" s="193" t="s">
        <v>87</v>
      </c>
      <c r="AV250" s="191" t="s">
        <v>85</v>
      </c>
      <c r="AW250" s="191" t="s">
        <v>33</v>
      </c>
      <c r="AX250" s="191" t="s">
        <v>78</v>
      </c>
      <c r="AY250" s="193" t="s">
        <v>164</v>
      </c>
    </row>
    <row r="251" spans="1:65" s="198" customFormat="1" x14ac:dyDescent="0.2">
      <c r="B251" s="199"/>
      <c r="D251" s="185" t="s">
        <v>175</v>
      </c>
      <c r="E251" s="200" t="s">
        <v>1</v>
      </c>
      <c r="F251" s="201" t="s">
        <v>1027</v>
      </c>
      <c r="H251" s="202">
        <v>121.88</v>
      </c>
      <c r="I251" s="229"/>
      <c r="L251" s="199"/>
      <c r="M251" s="203"/>
      <c r="N251" s="204"/>
      <c r="O251" s="204"/>
      <c r="P251" s="204"/>
      <c r="Q251" s="204"/>
      <c r="R251" s="204"/>
      <c r="S251" s="204"/>
      <c r="T251" s="205"/>
      <c r="AT251" s="200" t="s">
        <v>175</v>
      </c>
      <c r="AU251" s="200" t="s">
        <v>87</v>
      </c>
      <c r="AV251" s="198" t="s">
        <v>87</v>
      </c>
      <c r="AW251" s="198" t="s">
        <v>33</v>
      </c>
      <c r="AX251" s="198" t="s">
        <v>85</v>
      </c>
      <c r="AY251" s="200" t="s">
        <v>164</v>
      </c>
    </row>
    <row r="252" spans="1:65" s="97" customFormat="1" ht="16.5" customHeight="1" x14ac:dyDescent="0.2">
      <c r="A252" s="95"/>
      <c r="B252" s="94"/>
      <c r="C252" s="214" t="s">
        <v>373</v>
      </c>
      <c r="D252" s="214" t="s">
        <v>278</v>
      </c>
      <c r="E252" s="215" t="s">
        <v>669</v>
      </c>
      <c r="F252" s="216" t="s">
        <v>670</v>
      </c>
      <c r="G252" s="217" t="s">
        <v>187</v>
      </c>
      <c r="H252" s="218">
        <v>121.88</v>
      </c>
      <c r="I252" s="74"/>
      <c r="J252" s="219">
        <f>ROUND(I252*H252,2)</f>
        <v>0</v>
      </c>
      <c r="K252" s="216" t="s">
        <v>1</v>
      </c>
      <c r="L252" s="220"/>
      <c r="M252" s="221" t="s">
        <v>1</v>
      </c>
      <c r="N252" s="222" t="s">
        <v>43</v>
      </c>
      <c r="O252" s="181">
        <v>0</v>
      </c>
      <c r="P252" s="181">
        <f>O252*H252</f>
        <v>0</v>
      </c>
      <c r="Q252" s="181">
        <v>1.4500000000000001E-2</v>
      </c>
      <c r="R252" s="181">
        <f>Q252*H252</f>
        <v>1.7672600000000001</v>
      </c>
      <c r="S252" s="181">
        <v>0</v>
      </c>
      <c r="T252" s="182">
        <f>S252*H252</f>
        <v>0</v>
      </c>
      <c r="U252" s="95"/>
      <c r="V252" s="95"/>
      <c r="W252" s="95"/>
      <c r="X252" s="95"/>
      <c r="Y252" s="95"/>
      <c r="Z252" s="95"/>
      <c r="AA252" s="95"/>
      <c r="AB252" s="95"/>
      <c r="AC252" s="95"/>
      <c r="AD252" s="95"/>
      <c r="AE252" s="95"/>
      <c r="AR252" s="183" t="s">
        <v>212</v>
      </c>
      <c r="AT252" s="183" t="s">
        <v>278</v>
      </c>
      <c r="AU252" s="183" t="s">
        <v>87</v>
      </c>
      <c r="AY252" s="87" t="s">
        <v>164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87" t="s">
        <v>85</v>
      </c>
      <c r="BK252" s="184">
        <f>ROUND(I252*H252,2)</f>
        <v>0</v>
      </c>
      <c r="BL252" s="87" t="s">
        <v>171</v>
      </c>
      <c r="BM252" s="183" t="s">
        <v>1028</v>
      </c>
    </row>
    <row r="253" spans="1:65" s="191" customFormat="1" x14ac:dyDescent="0.2">
      <c r="B253" s="192"/>
      <c r="D253" s="185" t="s">
        <v>175</v>
      </c>
      <c r="E253" s="193" t="s">
        <v>1</v>
      </c>
      <c r="F253" s="194" t="s">
        <v>1015</v>
      </c>
      <c r="H253" s="193" t="s">
        <v>1</v>
      </c>
      <c r="I253" s="228"/>
      <c r="L253" s="192"/>
      <c r="M253" s="195"/>
      <c r="N253" s="196"/>
      <c r="O253" s="196"/>
      <c r="P253" s="196"/>
      <c r="Q253" s="196"/>
      <c r="R253" s="196"/>
      <c r="S253" s="196"/>
      <c r="T253" s="197"/>
      <c r="AT253" s="193" t="s">
        <v>175</v>
      </c>
      <c r="AU253" s="193" t="s">
        <v>87</v>
      </c>
      <c r="AV253" s="191" t="s">
        <v>85</v>
      </c>
      <c r="AW253" s="191" t="s">
        <v>33</v>
      </c>
      <c r="AX253" s="191" t="s">
        <v>78</v>
      </c>
      <c r="AY253" s="193" t="s">
        <v>164</v>
      </c>
    </row>
    <row r="254" spans="1:65" s="191" customFormat="1" x14ac:dyDescent="0.2">
      <c r="B254" s="192"/>
      <c r="D254" s="185" t="s">
        <v>175</v>
      </c>
      <c r="E254" s="193" t="s">
        <v>1</v>
      </c>
      <c r="F254" s="194" t="s">
        <v>672</v>
      </c>
      <c r="H254" s="193" t="s">
        <v>1</v>
      </c>
      <c r="I254" s="228"/>
      <c r="L254" s="192"/>
      <c r="M254" s="195"/>
      <c r="N254" s="196"/>
      <c r="O254" s="196"/>
      <c r="P254" s="196"/>
      <c r="Q254" s="196"/>
      <c r="R254" s="196"/>
      <c r="S254" s="196"/>
      <c r="T254" s="197"/>
      <c r="AT254" s="193" t="s">
        <v>175</v>
      </c>
      <c r="AU254" s="193" t="s">
        <v>87</v>
      </c>
      <c r="AV254" s="191" t="s">
        <v>85</v>
      </c>
      <c r="AW254" s="191" t="s">
        <v>33</v>
      </c>
      <c r="AX254" s="191" t="s">
        <v>78</v>
      </c>
      <c r="AY254" s="193" t="s">
        <v>164</v>
      </c>
    </row>
    <row r="255" spans="1:65" s="198" customFormat="1" x14ac:dyDescent="0.2">
      <c r="B255" s="199"/>
      <c r="D255" s="185" t="s">
        <v>175</v>
      </c>
      <c r="E255" s="200" t="s">
        <v>1</v>
      </c>
      <c r="F255" s="201" t="s">
        <v>1027</v>
      </c>
      <c r="H255" s="202">
        <v>121.88</v>
      </c>
      <c r="I255" s="229"/>
      <c r="L255" s="199"/>
      <c r="M255" s="203"/>
      <c r="N255" s="204"/>
      <c r="O255" s="204"/>
      <c r="P255" s="204"/>
      <c r="Q255" s="204"/>
      <c r="R255" s="204"/>
      <c r="S255" s="204"/>
      <c r="T255" s="205"/>
      <c r="AT255" s="200" t="s">
        <v>175</v>
      </c>
      <c r="AU255" s="200" t="s">
        <v>87</v>
      </c>
      <c r="AV255" s="198" t="s">
        <v>87</v>
      </c>
      <c r="AW255" s="198" t="s">
        <v>33</v>
      </c>
      <c r="AX255" s="198" t="s">
        <v>85</v>
      </c>
      <c r="AY255" s="200" t="s">
        <v>164</v>
      </c>
    </row>
    <row r="256" spans="1:65" s="97" customFormat="1" ht="21.75" customHeight="1" x14ac:dyDescent="0.2">
      <c r="A256" s="95"/>
      <c r="B256" s="94"/>
      <c r="C256" s="173" t="s">
        <v>379</v>
      </c>
      <c r="D256" s="173" t="s">
        <v>166</v>
      </c>
      <c r="E256" s="174" t="s">
        <v>676</v>
      </c>
      <c r="F256" s="175" t="s">
        <v>677</v>
      </c>
      <c r="G256" s="176" t="s">
        <v>187</v>
      </c>
      <c r="H256" s="177">
        <v>5.0199999999999996</v>
      </c>
      <c r="I256" s="73"/>
      <c r="J256" s="178">
        <f>ROUND(I256*H256,2)</f>
        <v>0</v>
      </c>
      <c r="K256" s="175" t="s">
        <v>170</v>
      </c>
      <c r="L256" s="94"/>
      <c r="M256" s="179" t="s">
        <v>1</v>
      </c>
      <c r="N256" s="180" t="s">
        <v>43</v>
      </c>
      <c r="O256" s="181">
        <v>0.44800000000000001</v>
      </c>
      <c r="P256" s="181">
        <f>O256*H256</f>
        <v>2.2489599999999998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95"/>
      <c r="V256" s="95"/>
      <c r="W256" s="95"/>
      <c r="X256" s="95"/>
      <c r="Y256" s="95"/>
      <c r="Z256" s="95"/>
      <c r="AA256" s="95"/>
      <c r="AB256" s="95"/>
      <c r="AC256" s="95"/>
      <c r="AD256" s="95"/>
      <c r="AE256" s="95"/>
      <c r="AR256" s="183" t="s">
        <v>171</v>
      </c>
      <c r="AT256" s="183" t="s">
        <v>166</v>
      </c>
      <c r="AU256" s="183" t="s">
        <v>87</v>
      </c>
      <c r="AY256" s="87" t="s">
        <v>164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87" t="s">
        <v>85</v>
      </c>
      <c r="BK256" s="184">
        <f>ROUND(I256*H256,2)</f>
        <v>0</v>
      </c>
      <c r="BL256" s="87" t="s">
        <v>171</v>
      </c>
      <c r="BM256" s="183" t="s">
        <v>1029</v>
      </c>
    </row>
    <row r="257" spans="1:65" s="191" customFormat="1" x14ac:dyDescent="0.2">
      <c r="B257" s="192"/>
      <c r="D257" s="185" t="s">
        <v>175</v>
      </c>
      <c r="E257" s="193" t="s">
        <v>1</v>
      </c>
      <c r="F257" s="194" t="s">
        <v>1015</v>
      </c>
      <c r="H257" s="193" t="s">
        <v>1</v>
      </c>
      <c r="I257" s="228"/>
      <c r="L257" s="192"/>
      <c r="M257" s="195"/>
      <c r="N257" s="196"/>
      <c r="O257" s="196"/>
      <c r="P257" s="196"/>
      <c r="Q257" s="196"/>
      <c r="R257" s="196"/>
      <c r="S257" s="196"/>
      <c r="T257" s="197"/>
      <c r="AT257" s="193" t="s">
        <v>175</v>
      </c>
      <c r="AU257" s="193" t="s">
        <v>87</v>
      </c>
      <c r="AV257" s="191" t="s">
        <v>85</v>
      </c>
      <c r="AW257" s="191" t="s">
        <v>33</v>
      </c>
      <c r="AX257" s="191" t="s">
        <v>78</v>
      </c>
      <c r="AY257" s="193" t="s">
        <v>164</v>
      </c>
    </row>
    <row r="258" spans="1:65" s="198" customFormat="1" x14ac:dyDescent="0.2">
      <c r="B258" s="199"/>
      <c r="D258" s="185" t="s">
        <v>175</v>
      </c>
      <c r="E258" s="200" t="s">
        <v>1</v>
      </c>
      <c r="F258" s="201" t="s">
        <v>1030</v>
      </c>
      <c r="H258" s="202">
        <v>5.0199999999999996</v>
      </c>
      <c r="I258" s="229"/>
      <c r="L258" s="199"/>
      <c r="M258" s="203"/>
      <c r="N258" s="204"/>
      <c r="O258" s="204"/>
      <c r="P258" s="204"/>
      <c r="Q258" s="204"/>
      <c r="R258" s="204"/>
      <c r="S258" s="204"/>
      <c r="T258" s="205"/>
      <c r="AT258" s="200" t="s">
        <v>175</v>
      </c>
      <c r="AU258" s="200" t="s">
        <v>87</v>
      </c>
      <c r="AV258" s="198" t="s">
        <v>87</v>
      </c>
      <c r="AW258" s="198" t="s">
        <v>33</v>
      </c>
      <c r="AX258" s="198" t="s">
        <v>85</v>
      </c>
      <c r="AY258" s="200" t="s">
        <v>164</v>
      </c>
    </row>
    <row r="259" spans="1:65" s="97" customFormat="1" ht="16.5" customHeight="1" x14ac:dyDescent="0.2">
      <c r="A259" s="95"/>
      <c r="B259" s="94"/>
      <c r="C259" s="214" t="s">
        <v>385</v>
      </c>
      <c r="D259" s="214" t="s">
        <v>278</v>
      </c>
      <c r="E259" s="215" t="s">
        <v>680</v>
      </c>
      <c r="F259" s="216" t="s">
        <v>681</v>
      </c>
      <c r="G259" s="217" t="s">
        <v>187</v>
      </c>
      <c r="H259" s="218">
        <v>5.0199999999999996</v>
      </c>
      <c r="I259" s="74"/>
      <c r="J259" s="219">
        <f>ROUND(I259*H259,2)</f>
        <v>0</v>
      </c>
      <c r="K259" s="216" t="s">
        <v>1</v>
      </c>
      <c r="L259" s="220"/>
      <c r="M259" s="221" t="s">
        <v>1</v>
      </c>
      <c r="N259" s="222" t="s">
        <v>43</v>
      </c>
      <c r="O259" s="181">
        <v>0</v>
      </c>
      <c r="P259" s="181">
        <f>O259*H259</f>
        <v>0</v>
      </c>
      <c r="Q259" s="181">
        <v>1.77E-2</v>
      </c>
      <c r="R259" s="181">
        <f>Q259*H259</f>
        <v>8.8853999999999989E-2</v>
      </c>
      <c r="S259" s="181">
        <v>0</v>
      </c>
      <c r="T259" s="182">
        <f>S259*H259</f>
        <v>0</v>
      </c>
      <c r="U259" s="95"/>
      <c r="V259" s="95"/>
      <c r="W259" s="95"/>
      <c r="X259" s="95"/>
      <c r="Y259" s="95"/>
      <c r="Z259" s="95"/>
      <c r="AA259" s="95"/>
      <c r="AB259" s="95"/>
      <c r="AC259" s="95"/>
      <c r="AD259" s="95"/>
      <c r="AE259" s="95"/>
      <c r="AR259" s="183" t="s">
        <v>212</v>
      </c>
      <c r="AT259" s="183" t="s">
        <v>278</v>
      </c>
      <c r="AU259" s="183" t="s">
        <v>87</v>
      </c>
      <c r="AY259" s="87" t="s">
        <v>164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87" t="s">
        <v>85</v>
      </c>
      <c r="BK259" s="184">
        <f>ROUND(I259*H259,2)</f>
        <v>0</v>
      </c>
      <c r="BL259" s="87" t="s">
        <v>171</v>
      </c>
      <c r="BM259" s="183" t="s">
        <v>1031</v>
      </c>
    </row>
    <row r="260" spans="1:65" s="191" customFormat="1" x14ac:dyDescent="0.2">
      <c r="B260" s="192"/>
      <c r="D260" s="185" t="s">
        <v>175</v>
      </c>
      <c r="E260" s="193" t="s">
        <v>1</v>
      </c>
      <c r="F260" s="194" t="s">
        <v>672</v>
      </c>
      <c r="H260" s="193" t="s">
        <v>1</v>
      </c>
      <c r="I260" s="228"/>
      <c r="L260" s="192"/>
      <c r="M260" s="195"/>
      <c r="N260" s="196"/>
      <c r="O260" s="196"/>
      <c r="P260" s="196"/>
      <c r="Q260" s="196"/>
      <c r="R260" s="196"/>
      <c r="S260" s="196"/>
      <c r="T260" s="197"/>
      <c r="AT260" s="193" t="s">
        <v>175</v>
      </c>
      <c r="AU260" s="193" t="s">
        <v>87</v>
      </c>
      <c r="AV260" s="191" t="s">
        <v>85</v>
      </c>
      <c r="AW260" s="191" t="s">
        <v>33</v>
      </c>
      <c r="AX260" s="191" t="s">
        <v>78</v>
      </c>
      <c r="AY260" s="193" t="s">
        <v>164</v>
      </c>
    </row>
    <row r="261" spans="1:65" s="198" customFormat="1" x14ac:dyDescent="0.2">
      <c r="B261" s="199"/>
      <c r="D261" s="185" t="s">
        <v>175</v>
      </c>
      <c r="E261" s="200" t="s">
        <v>1</v>
      </c>
      <c r="F261" s="201" t="s">
        <v>1030</v>
      </c>
      <c r="H261" s="202">
        <v>5.0199999999999996</v>
      </c>
      <c r="I261" s="229"/>
      <c r="L261" s="199"/>
      <c r="M261" s="203"/>
      <c r="N261" s="204"/>
      <c r="O261" s="204"/>
      <c r="P261" s="204"/>
      <c r="Q261" s="204"/>
      <c r="R261" s="204"/>
      <c r="S261" s="204"/>
      <c r="T261" s="205"/>
      <c r="AT261" s="200" t="s">
        <v>175</v>
      </c>
      <c r="AU261" s="200" t="s">
        <v>87</v>
      </c>
      <c r="AV261" s="198" t="s">
        <v>87</v>
      </c>
      <c r="AW261" s="198" t="s">
        <v>33</v>
      </c>
      <c r="AX261" s="198" t="s">
        <v>85</v>
      </c>
      <c r="AY261" s="200" t="s">
        <v>164</v>
      </c>
    </row>
    <row r="262" spans="1:65" s="97" customFormat="1" ht="44.25" customHeight="1" x14ac:dyDescent="0.2">
      <c r="A262" s="95"/>
      <c r="B262" s="94"/>
      <c r="C262" s="173" t="s">
        <v>391</v>
      </c>
      <c r="D262" s="173" t="s">
        <v>166</v>
      </c>
      <c r="E262" s="174" t="s">
        <v>683</v>
      </c>
      <c r="F262" s="175" t="s">
        <v>684</v>
      </c>
      <c r="G262" s="176" t="s">
        <v>349</v>
      </c>
      <c r="H262" s="177">
        <v>2</v>
      </c>
      <c r="I262" s="73"/>
      <c r="J262" s="178">
        <f>ROUND(I262*H262,2)</f>
        <v>0</v>
      </c>
      <c r="K262" s="175" t="s">
        <v>170</v>
      </c>
      <c r="L262" s="94"/>
      <c r="M262" s="179" t="s">
        <v>1</v>
      </c>
      <c r="N262" s="180" t="s">
        <v>43</v>
      </c>
      <c r="O262" s="181">
        <v>1.5269999999999999</v>
      </c>
      <c r="P262" s="181">
        <f>O262*H262</f>
        <v>3.0539999999999998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95"/>
      <c r="V262" s="95"/>
      <c r="W262" s="95"/>
      <c r="X262" s="95"/>
      <c r="Y262" s="95"/>
      <c r="Z262" s="95"/>
      <c r="AA262" s="95"/>
      <c r="AB262" s="95"/>
      <c r="AC262" s="95"/>
      <c r="AD262" s="95"/>
      <c r="AE262" s="95"/>
      <c r="AR262" s="183" t="s">
        <v>171</v>
      </c>
      <c r="AT262" s="183" t="s">
        <v>166</v>
      </c>
      <c r="AU262" s="183" t="s">
        <v>87</v>
      </c>
      <c r="AY262" s="87" t="s">
        <v>164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87" t="s">
        <v>85</v>
      </c>
      <c r="BK262" s="184">
        <f>ROUND(I262*H262,2)</f>
        <v>0</v>
      </c>
      <c r="BL262" s="87" t="s">
        <v>171</v>
      </c>
      <c r="BM262" s="183" t="s">
        <v>1032</v>
      </c>
    </row>
    <row r="263" spans="1:65" s="191" customFormat="1" x14ac:dyDescent="0.2">
      <c r="B263" s="192"/>
      <c r="D263" s="185" t="s">
        <v>175</v>
      </c>
      <c r="E263" s="193" t="s">
        <v>1</v>
      </c>
      <c r="F263" s="194" t="s">
        <v>1015</v>
      </c>
      <c r="H263" s="193" t="s">
        <v>1</v>
      </c>
      <c r="I263" s="228"/>
      <c r="L263" s="192"/>
      <c r="M263" s="195"/>
      <c r="N263" s="196"/>
      <c r="O263" s="196"/>
      <c r="P263" s="196"/>
      <c r="Q263" s="196"/>
      <c r="R263" s="196"/>
      <c r="S263" s="196"/>
      <c r="T263" s="197"/>
      <c r="AT263" s="193" t="s">
        <v>175</v>
      </c>
      <c r="AU263" s="193" t="s">
        <v>87</v>
      </c>
      <c r="AV263" s="191" t="s">
        <v>85</v>
      </c>
      <c r="AW263" s="191" t="s">
        <v>33</v>
      </c>
      <c r="AX263" s="191" t="s">
        <v>78</v>
      </c>
      <c r="AY263" s="193" t="s">
        <v>164</v>
      </c>
    </row>
    <row r="264" spans="1:65" s="198" customFormat="1" x14ac:dyDescent="0.2">
      <c r="B264" s="199"/>
      <c r="D264" s="185" t="s">
        <v>175</v>
      </c>
      <c r="E264" s="200" t="s">
        <v>1</v>
      </c>
      <c r="F264" s="201" t="s">
        <v>87</v>
      </c>
      <c r="H264" s="202">
        <v>2</v>
      </c>
      <c r="I264" s="229"/>
      <c r="L264" s="199"/>
      <c r="M264" s="203"/>
      <c r="N264" s="204"/>
      <c r="O264" s="204"/>
      <c r="P264" s="204"/>
      <c r="Q264" s="204"/>
      <c r="R264" s="204"/>
      <c r="S264" s="204"/>
      <c r="T264" s="205"/>
      <c r="AT264" s="200" t="s">
        <v>175</v>
      </c>
      <c r="AU264" s="200" t="s">
        <v>87</v>
      </c>
      <c r="AV264" s="198" t="s">
        <v>87</v>
      </c>
      <c r="AW264" s="198" t="s">
        <v>33</v>
      </c>
      <c r="AX264" s="198" t="s">
        <v>85</v>
      </c>
      <c r="AY264" s="200" t="s">
        <v>164</v>
      </c>
    </row>
    <row r="265" spans="1:65" s="97" customFormat="1" ht="21.75" customHeight="1" x14ac:dyDescent="0.2">
      <c r="A265" s="95"/>
      <c r="B265" s="94"/>
      <c r="C265" s="214" t="s">
        <v>398</v>
      </c>
      <c r="D265" s="214" t="s">
        <v>278</v>
      </c>
      <c r="E265" s="215" t="s">
        <v>686</v>
      </c>
      <c r="F265" s="216" t="s">
        <v>687</v>
      </c>
      <c r="G265" s="217" t="s">
        <v>349</v>
      </c>
      <c r="H265" s="218">
        <v>2</v>
      </c>
      <c r="I265" s="74"/>
      <c r="J265" s="219">
        <f>ROUND(I265*H265,2)</f>
        <v>0</v>
      </c>
      <c r="K265" s="216" t="s">
        <v>170</v>
      </c>
      <c r="L265" s="220"/>
      <c r="M265" s="221" t="s">
        <v>1</v>
      </c>
      <c r="N265" s="222" t="s">
        <v>43</v>
      </c>
      <c r="O265" s="181">
        <v>0</v>
      </c>
      <c r="P265" s="181">
        <f>O265*H265</f>
        <v>0</v>
      </c>
      <c r="Q265" s="181">
        <v>8.6999999999999994E-3</v>
      </c>
      <c r="R265" s="181">
        <f>Q265*H265</f>
        <v>1.7399999999999999E-2</v>
      </c>
      <c r="S265" s="181">
        <v>0</v>
      </c>
      <c r="T265" s="182">
        <f>S265*H265</f>
        <v>0</v>
      </c>
      <c r="U265" s="95"/>
      <c r="V265" s="95"/>
      <c r="W265" s="95"/>
      <c r="X265" s="95"/>
      <c r="Y265" s="95"/>
      <c r="Z265" s="95"/>
      <c r="AA265" s="95"/>
      <c r="AB265" s="95"/>
      <c r="AC265" s="95"/>
      <c r="AD265" s="95"/>
      <c r="AE265" s="95"/>
      <c r="AR265" s="183" t="s">
        <v>212</v>
      </c>
      <c r="AT265" s="183" t="s">
        <v>278</v>
      </c>
      <c r="AU265" s="183" t="s">
        <v>87</v>
      </c>
      <c r="AY265" s="87" t="s">
        <v>164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87" t="s">
        <v>85</v>
      </c>
      <c r="BK265" s="184">
        <f>ROUND(I265*H265,2)</f>
        <v>0</v>
      </c>
      <c r="BL265" s="87" t="s">
        <v>171</v>
      </c>
      <c r="BM265" s="183" t="s">
        <v>1033</v>
      </c>
    </row>
    <row r="266" spans="1:65" s="191" customFormat="1" x14ac:dyDescent="0.2">
      <c r="B266" s="192"/>
      <c r="D266" s="185" t="s">
        <v>175</v>
      </c>
      <c r="E266" s="193" t="s">
        <v>1</v>
      </c>
      <c r="F266" s="194" t="s">
        <v>657</v>
      </c>
      <c r="H266" s="193" t="s">
        <v>1</v>
      </c>
      <c r="I266" s="228"/>
      <c r="L266" s="192"/>
      <c r="M266" s="195"/>
      <c r="N266" s="196"/>
      <c r="O266" s="196"/>
      <c r="P266" s="196"/>
      <c r="Q266" s="196"/>
      <c r="R266" s="196"/>
      <c r="S266" s="196"/>
      <c r="T266" s="197"/>
      <c r="AT266" s="193" t="s">
        <v>175</v>
      </c>
      <c r="AU266" s="193" t="s">
        <v>87</v>
      </c>
      <c r="AV266" s="191" t="s">
        <v>85</v>
      </c>
      <c r="AW266" s="191" t="s">
        <v>33</v>
      </c>
      <c r="AX266" s="191" t="s">
        <v>78</v>
      </c>
      <c r="AY266" s="193" t="s">
        <v>164</v>
      </c>
    </row>
    <row r="267" spans="1:65" s="198" customFormat="1" x14ac:dyDescent="0.2">
      <c r="B267" s="199"/>
      <c r="D267" s="185" t="s">
        <v>175</v>
      </c>
      <c r="E267" s="200" t="s">
        <v>1</v>
      </c>
      <c r="F267" s="201" t="s">
        <v>87</v>
      </c>
      <c r="H267" s="202">
        <v>2</v>
      </c>
      <c r="I267" s="229"/>
      <c r="L267" s="199"/>
      <c r="M267" s="203"/>
      <c r="N267" s="204"/>
      <c r="O267" s="204"/>
      <c r="P267" s="204"/>
      <c r="Q267" s="204"/>
      <c r="R267" s="204"/>
      <c r="S267" s="204"/>
      <c r="T267" s="205"/>
      <c r="AT267" s="200" t="s">
        <v>175</v>
      </c>
      <c r="AU267" s="200" t="s">
        <v>87</v>
      </c>
      <c r="AV267" s="198" t="s">
        <v>87</v>
      </c>
      <c r="AW267" s="198" t="s">
        <v>33</v>
      </c>
      <c r="AX267" s="198" t="s">
        <v>85</v>
      </c>
      <c r="AY267" s="200" t="s">
        <v>164</v>
      </c>
    </row>
    <row r="268" spans="1:65" s="97" customFormat="1" ht="44.25" customHeight="1" x14ac:dyDescent="0.2">
      <c r="A268" s="95"/>
      <c r="B268" s="94"/>
      <c r="C268" s="173" t="s">
        <v>403</v>
      </c>
      <c r="D268" s="173" t="s">
        <v>166</v>
      </c>
      <c r="E268" s="174" t="s">
        <v>689</v>
      </c>
      <c r="F268" s="175" t="s">
        <v>690</v>
      </c>
      <c r="G268" s="176" t="s">
        <v>349</v>
      </c>
      <c r="H268" s="177">
        <v>1</v>
      </c>
      <c r="I268" s="73"/>
      <c r="J268" s="178">
        <f>ROUND(I268*H268,2)</f>
        <v>0</v>
      </c>
      <c r="K268" s="175" t="s">
        <v>170</v>
      </c>
      <c r="L268" s="94"/>
      <c r="M268" s="179" t="s">
        <v>1</v>
      </c>
      <c r="N268" s="180" t="s">
        <v>43</v>
      </c>
      <c r="O268" s="181">
        <v>0.58299999999999996</v>
      </c>
      <c r="P268" s="181">
        <f>O268*H268</f>
        <v>0.58299999999999996</v>
      </c>
      <c r="Q268" s="181">
        <v>1E-4</v>
      </c>
      <c r="R268" s="181">
        <f>Q268*H268</f>
        <v>1E-4</v>
      </c>
      <c r="S268" s="181">
        <v>0</v>
      </c>
      <c r="T268" s="182">
        <f>S268*H268</f>
        <v>0</v>
      </c>
      <c r="U268" s="95"/>
      <c r="V268" s="95"/>
      <c r="W268" s="95"/>
      <c r="X268" s="95"/>
      <c r="Y268" s="95"/>
      <c r="Z268" s="95"/>
      <c r="AA268" s="95"/>
      <c r="AB268" s="95"/>
      <c r="AC268" s="95"/>
      <c r="AD268" s="95"/>
      <c r="AE268" s="95"/>
      <c r="AR268" s="183" t="s">
        <v>171</v>
      </c>
      <c r="AT268" s="183" t="s">
        <v>166</v>
      </c>
      <c r="AU268" s="183" t="s">
        <v>87</v>
      </c>
      <c r="AY268" s="87" t="s">
        <v>164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87" t="s">
        <v>85</v>
      </c>
      <c r="BK268" s="184">
        <f>ROUND(I268*H268,2)</f>
        <v>0</v>
      </c>
      <c r="BL268" s="87" t="s">
        <v>171</v>
      </c>
      <c r="BM268" s="183" t="s">
        <v>1034</v>
      </c>
    </row>
    <row r="269" spans="1:65" s="191" customFormat="1" x14ac:dyDescent="0.2">
      <c r="B269" s="192"/>
      <c r="D269" s="185" t="s">
        <v>175</v>
      </c>
      <c r="E269" s="193" t="s">
        <v>1</v>
      </c>
      <c r="F269" s="194" t="s">
        <v>1015</v>
      </c>
      <c r="H269" s="193" t="s">
        <v>1</v>
      </c>
      <c r="I269" s="228"/>
      <c r="L269" s="192"/>
      <c r="M269" s="195"/>
      <c r="N269" s="196"/>
      <c r="O269" s="196"/>
      <c r="P269" s="196"/>
      <c r="Q269" s="196"/>
      <c r="R269" s="196"/>
      <c r="S269" s="196"/>
      <c r="T269" s="197"/>
      <c r="AT269" s="193" t="s">
        <v>175</v>
      </c>
      <c r="AU269" s="193" t="s">
        <v>87</v>
      </c>
      <c r="AV269" s="191" t="s">
        <v>85</v>
      </c>
      <c r="AW269" s="191" t="s">
        <v>33</v>
      </c>
      <c r="AX269" s="191" t="s">
        <v>78</v>
      </c>
      <c r="AY269" s="193" t="s">
        <v>164</v>
      </c>
    </row>
    <row r="270" spans="1:65" s="198" customFormat="1" x14ac:dyDescent="0.2">
      <c r="B270" s="199"/>
      <c r="D270" s="185" t="s">
        <v>175</v>
      </c>
      <c r="E270" s="200" t="s">
        <v>1</v>
      </c>
      <c r="F270" s="201" t="s">
        <v>85</v>
      </c>
      <c r="H270" s="202">
        <v>1</v>
      </c>
      <c r="I270" s="229"/>
      <c r="L270" s="199"/>
      <c r="M270" s="203"/>
      <c r="N270" s="204"/>
      <c r="O270" s="204"/>
      <c r="P270" s="204"/>
      <c r="Q270" s="204"/>
      <c r="R270" s="204"/>
      <c r="S270" s="204"/>
      <c r="T270" s="205"/>
      <c r="AT270" s="200" t="s">
        <v>175</v>
      </c>
      <c r="AU270" s="200" t="s">
        <v>87</v>
      </c>
      <c r="AV270" s="198" t="s">
        <v>87</v>
      </c>
      <c r="AW270" s="198" t="s">
        <v>33</v>
      </c>
      <c r="AX270" s="198" t="s">
        <v>85</v>
      </c>
      <c r="AY270" s="200" t="s">
        <v>164</v>
      </c>
    </row>
    <row r="271" spans="1:65" s="97" customFormat="1" ht="21.75" customHeight="1" x14ac:dyDescent="0.2">
      <c r="A271" s="95"/>
      <c r="B271" s="94"/>
      <c r="C271" s="214" t="s">
        <v>408</v>
      </c>
      <c r="D271" s="214" t="s">
        <v>278</v>
      </c>
      <c r="E271" s="215" t="s">
        <v>692</v>
      </c>
      <c r="F271" s="216" t="s">
        <v>693</v>
      </c>
      <c r="G271" s="217" t="s">
        <v>349</v>
      </c>
      <c r="H271" s="218">
        <v>1</v>
      </c>
      <c r="I271" s="74"/>
      <c r="J271" s="219">
        <f>ROUND(I271*H271,2)</f>
        <v>0</v>
      </c>
      <c r="K271" s="216" t="s">
        <v>170</v>
      </c>
      <c r="L271" s="220"/>
      <c r="M271" s="221" t="s">
        <v>1</v>
      </c>
      <c r="N271" s="222" t="s">
        <v>43</v>
      </c>
      <c r="O271" s="181">
        <v>0</v>
      </c>
      <c r="P271" s="181">
        <f>O271*H271</f>
        <v>0</v>
      </c>
      <c r="Q271" s="181">
        <v>5.4999999999999997E-3</v>
      </c>
      <c r="R271" s="181">
        <f>Q271*H271</f>
        <v>5.4999999999999997E-3</v>
      </c>
      <c r="S271" s="181">
        <v>0</v>
      </c>
      <c r="T271" s="182">
        <f>S271*H271</f>
        <v>0</v>
      </c>
      <c r="U271" s="95"/>
      <c r="V271" s="95"/>
      <c r="W271" s="95"/>
      <c r="X271" s="95"/>
      <c r="Y271" s="95"/>
      <c r="Z271" s="95"/>
      <c r="AA271" s="95"/>
      <c r="AB271" s="95"/>
      <c r="AC271" s="95"/>
      <c r="AD271" s="95"/>
      <c r="AE271" s="95"/>
      <c r="AR271" s="183" t="s">
        <v>212</v>
      </c>
      <c r="AT271" s="183" t="s">
        <v>278</v>
      </c>
      <c r="AU271" s="183" t="s">
        <v>87</v>
      </c>
      <c r="AY271" s="87" t="s">
        <v>164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87" t="s">
        <v>85</v>
      </c>
      <c r="BK271" s="184">
        <f>ROUND(I271*H271,2)</f>
        <v>0</v>
      </c>
      <c r="BL271" s="87" t="s">
        <v>171</v>
      </c>
      <c r="BM271" s="183" t="s">
        <v>1035</v>
      </c>
    </row>
    <row r="272" spans="1:65" s="97" customFormat="1" ht="44.25" customHeight="1" x14ac:dyDescent="0.2">
      <c r="A272" s="95"/>
      <c r="B272" s="94"/>
      <c r="C272" s="173" t="s">
        <v>412</v>
      </c>
      <c r="D272" s="173" t="s">
        <v>166</v>
      </c>
      <c r="E272" s="174" t="s">
        <v>695</v>
      </c>
      <c r="F272" s="175" t="s">
        <v>696</v>
      </c>
      <c r="G272" s="176" t="s">
        <v>349</v>
      </c>
      <c r="H272" s="177">
        <v>1</v>
      </c>
      <c r="I272" s="73"/>
      <c r="J272" s="178">
        <f>ROUND(I272*H272,2)</f>
        <v>0</v>
      </c>
      <c r="K272" s="175" t="s">
        <v>170</v>
      </c>
      <c r="L272" s="94"/>
      <c r="M272" s="179" t="s">
        <v>1</v>
      </c>
      <c r="N272" s="180" t="s">
        <v>43</v>
      </c>
      <c r="O272" s="181">
        <v>0.41699999999999998</v>
      </c>
      <c r="P272" s="181">
        <f>O272*H272</f>
        <v>0.41699999999999998</v>
      </c>
      <c r="Q272" s="181">
        <v>2.1000000000000001E-4</v>
      </c>
      <c r="R272" s="181">
        <f>Q272*H272</f>
        <v>2.1000000000000001E-4</v>
      </c>
      <c r="S272" s="181">
        <v>0</v>
      </c>
      <c r="T272" s="182">
        <f>S272*H272</f>
        <v>0</v>
      </c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R272" s="183" t="s">
        <v>171</v>
      </c>
      <c r="AT272" s="183" t="s">
        <v>166</v>
      </c>
      <c r="AU272" s="183" t="s">
        <v>87</v>
      </c>
      <c r="AY272" s="87" t="s">
        <v>164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87" t="s">
        <v>85</v>
      </c>
      <c r="BK272" s="184">
        <f>ROUND(I272*H272,2)</f>
        <v>0</v>
      </c>
      <c r="BL272" s="87" t="s">
        <v>171</v>
      </c>
      <c r="BM272" s="183" t="s">
        <v>1036</v>
      </c>
    </row>
    <row r="273" spans="1:65" s="191" customFormat="1" x14ac:dyDescent="0.2">
      <c r="B273" s="192"/>
      <c r="D273" s="185" t="s">
        <v>175</v>
      </c>
      <c r="E273" s="193" t="s">
        <v>1</v>
      </c>
      <c r="F273" s="194" t="s">
        <v>1015</v>
      </c>
      <c r="H273" s="193" t="s">
        <v>1</v>
      </c>
      <c r="I273" s="228"/>
      <c r="L273" s="192"/>
      <c r="M273" s="195"/>
      <c r="N273" s="196"/>
      <c r="O273" s="196"/>
      <c r="P273" s="196"/>
      <c r="Q273" s="196"/>
      <c r="R273" s="196"/>
      <c r="S273" s="196"/>
      <c r="T273" s="197"/>
      <c r="AT273" s="193" t="s">
        <v>175</v>
      </c>
      <c r="AU273" s="193" t="s">
        <v>87</v>
      </c>
      <c r="AV273" s="191" t="s">
        <v>85</v>
      </c>
      <c r="AW273" s="191" t="s">
        <v>33</v>
      </c>
      <c r="AX273" s="191" t="s">
        <v>78</v>
      </c>
      <c r="AY273" s="193" t="s">
        <v>164</v>
      </c>
    </row>
    <row r="274" spans="1:65" s="198" customFormat="1" x14ac:dyDescent="0.2">
      <c r="B274" s="199"/>
      <c r="D274" s="185" t="s">
        <v>175</v>
      </c>
      <c r="E274" s="200" t="s">
        <v>1</v>
      </c>
      <c r="F274" s="201" t="s">
        <v>85</v>
      </c>
      <c r="H274" s="202">
        <v>1</v>
      </c>
      <c r="I274" s="229"/>
      <c r="L274" s="199"/>
      <c r="M274" s="203"/>
      <c r="N274" s="204"/>
      <c r="O274" s="204"/>
      <c r="P274" s="204"/>
      <c r="Q274" s="204"/>
      <c r="R274" s="204"/>
      <c r="S274" s="204"/>
      <c r="T274" s="205"/>
      <c r="AT274" s="200" t="s">
        <v>175</v>
      </c>
      <c r="AU274" s="200" t="s">
        <v>87</v>
      </c>
      <c r="AV274" s="198" t="s">
        <v>87</v>
      </c>
      <c r="AW274" s="198" t="s">
        <v>33</v>
      </c>
      <c r="AX274" s="198" t="s">
        <v>85</v>
      </c>
      <c r="AY274" s="200" t="s">
        <v>164</v>
      </c>
    </row>
    <row r="275" spans="1:65" s="97" customFormat="1" ht="16.5" customHeight="1" x14ac:dyDescent="0.2">
      <c r="A275" s="95"/>
      <c r="B275" s="94"/>
      <c r="C275" s="214" t="s">
        <v>417</v>
      </c>
      <c r="D275" s="214" t="s">
        <v>278</v>
      </c>
      <c r="E275" s="215" t="s">
        <v>700</v>
      </c>
      <c r="F275" s="216" t="s">
        <v>701</v>
      </c>
      <c r="G275" s="217" t="s">
        <v>349</v>
      </c>
      <c r="H275" s="218">
        <v>1</v>
      </c>
      <c r="I275" s="74"/>
      <c r="J275" s="219">
        <f>ROUND(I275*H275,2)</f>
        <v>0</v>
      </c>
      <c r="K275" s="216" t="s">
        <v>1</v>
      </c>
      <c r="L275" s="220"/>
      <c r="M275" s="221" t="s">
        <v>1</v>
      </c>
      <c r="N275" s="222" t="s">
        <v>43</v>
      </c>
      <c r="O275" s="181">
        <v>0</v>
      </c>
      <c r="P275" s="181">
        <f>O275*H275</f>
        <v>0</v>
      </c>
      <c r="Q275" s="181">
        <v>1.2500000000000001E-2</v>
      </c>
      <c r="R275" s="181">
        <f>Q275*H275</f>
        <v>1.2500000000000001E-2</v>
      </c>
      <c r="S275" s="181">
        <v>0</v>
      </c>
      <c r="T275" s="182">
        <f>S275*H275</f>
        <v>0</v>
      </c>
      <c r="U275" s="95"/>
      <c r="V275" s="95"/>
      <c r="W275" s="95"/>
      <c r="X275" s="95"/>
      <c r="Y275" s="95"/>
      <c r="Z275" s="95"/>
      <c r="AA275" s="95"/>
      <c r="AB275" s="95"/>
      <c r="AC275" s="95"/>
      <c r="AD275" s="95"/>
      <c r="AE275" s="95"/>
      <c r="AR275" s="183" t="s">
        <v>212</v>
      </c>
      <c r="AT275" s="183" t="s">
        <v>278</v>
      </c>
      <c r="AU275" s="183" t="s">
        <v>87</v>
      </c>
      <c r="AY275" s="87" t="s">
        <v>164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87" t="s">
        <v>85</v>
      </c>
      <c r="BK275" s="184">
        <f>ROUND(I275*H275,2)</f>
        <v>0</v>
      </c>
      <c r="BL275" s="87" t="s">
        <v>171</v>
      </c>
      <c r="BM275" s="183" t="s">
        <v>1037</v>
      </c>
    </row>
    <row r="276" spans="1:65" s="97" customFormat="1" ht="44.25" customHeight="1" x14ac:dyDescent="0.2">
      <c r="A276" s="95"/>
      <c r="B276" s="94"/>
      <c r="C276" s="173" t="s">
        <v>425</v>
      </c>
      <c r="D276" s="173" t="s">
        <v>166</v>
      </c>
      <c r="E276" s="174" t="s">
        <v>706</v>
      </c>
      <c r="F276" s="175" t="s">
        <v>707</v>
      </c>
      <c r="G276" s="176" t="s">
        <v>349</v>
      </c>
      <c r="H276" s="177">
        <v>1</v>
      </c>
      <c r="I276" s="73"/>
      <c r="J276" s="178">
        <f>ROUND(I276*H276,2)</f>
        <v>0</v>
      </c>
      <c r="K276" s="175" t="s">
        <v>170</v>
      </c>
      <c r="L276" s="94"/>
      <c r="M276" s="179" t="s">
        <v>1</v>
      </c>
      <c r="N276" s="180" t="s">
        <v>43</v>
      </c>
      <c r="O276" s="181">
        <v>0.625</v>
      </c>
      <c r="P276" s="181">
        <f>O276*H276</f>
        <v>0.625</v>
      </c>
      <c r="Q276" s="181">
        <v>1E-4</v>
      </c>
      <c r="R276" s="181">
        <f>Q276*H276</f>
        <v>1E-4</v>
      </c>
      <c r="S276" s="181">
        <v>0</v>
      </c>
      <c r="T276" s="182">
        <f>S276*H276</f>
        <v>0</v>
      </c>
      <c r="U276" s="95"/>
      <c r="V276" s="95"/>
      <c r="W276" s="95"/>
      <c r="X276" s="95"/>
      <c r="Y276" s="95"/>
      <c r="Z276" s="95"/>
      <c r="AA276" s="95"/>
      <c r="AB276" s="95"/>
      <c r="AC276" s="95"/>
      <c r="AD276" s="95"/>
      <c r="AE276" s="95"/>
      <c r="AR276" s="183" t="s">
        <v>171</v>
      </c>
      <c r="AT276" s="183" t="s">
        <v>166</v>
      </c>
      <c r="AU276" s="183" t="s">
        <v>87</v>
      </c>
      <c r="AY276" s="87" t="s">
        <v>164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87" t="s">
        <v>85</v>
      </c>
      <c r="BK276" s="184">
        <f>ROUND(I276*H276,2)</f>
        <v>0</v>
      </c>
      <c r="BL276" s="87" t="s">
        <v>171</v>
      </c>
      <c r="BM276" s="183" t="s">
        <v>1038</v>
      </c>
    </row>
    <row r="277" spans="1:65" s="191" customFormat="1" x14ac:dyDescent="0.2">
      <c r="B277" s="192"/>
      <c r="D277" s="185" t="s">
        <v>175</v>
      </c>
      <c r="E277" s="193" t="s">
        <v>1</v>
      </c>
      <c r="F277" s="194" t="s">
        <v>1015</v>
      </c>
      <c r="H277" s="193" t="s">
        <v>1</v>
      </c>
      <c r="I277" s="228"/>
      <c r="L277" s="192"/>
      <c r="M277" s="195"/>
      <c r="N277" s="196"/>
      <c r="O277" s="196"/>
      <c r="P277" s="196"/>
      <c r="Q277" s="196"/>
      <c r="R277" s="196"/>
      <c r="S277" s="196"/>
      <c r="T277" s="197"/>
      <c r="AT277" s="193" t="s">
        <v>175</v>
      </c>
      <c r="AU277" s="193" t="s">
        <v>87</v>
      </c>
      <c r="AV277" s="191" t="s">
        <v>85</v>
      </c>
      <c r="AW277" s="191" t="s">
        <v>33</v>
      </c>
      <c r="AX277" s="191" t="s">
        <v>78</v>
      </c>
      <c r="AY277" s="193" t="s">
        <v>164</v>
      </c>
    </row>
    <row r="278" spans="1:65" s="198" customFormat="1" x14ac:dyDescent="0.2">
      <c r="B278" s="199"/>
      <c r="D278" s="185" t="s">
        <v>175</v>
      </c>
      <c r="E278" s="200" t="s">
        <v>1</v>
      </c>
      <c r="F278" s="201" t="s">
        <v>85</v>
      </c>
      <c r="H278" s="202">
        <v>1</v>
      </c>
      <c r="I278" s="229"/>
      <c r="L278" s="199"/>
      <c r="M278" s="203"/>
      <c r="N278" s="204"/>
      <c r="O278" s="204"/>
      <c r="P278" s="204"/>
      <c r="Q278" s="204"/>
      <c r="R278" s="204"/>
      <c r="S278" s="204"/>
      <c r="T278" s="205"/>
      <c r="AT278" s="200" t="s">
        <v>175</v>
      </c>
      <c r="AU278" s="200" t="s">
        <v>87</v>
      </c>
      <c r="AV278" s="198" t="s">
        <v>87</v>
      </c>
      <c r="AW278" s="198" t="s">
        <v>33</v>
      </c>
      <c r="AX278" s="198" t="s">
        <v>85</v>
      </c>
      <c r="AY278" s="200" t="s">
        <v>164</v>
      </c>
    </row>
    <row r="279" spans="1:65" s="97" customFormat="1" ht="21.75" customHeight="1" x14ac:dyDescent="0.2">
      <c r="A279" s="95"/>
      <c r="B279" s="94"/>
      <c r="C279" s="214" t="s">
        <v>430</v>
      </c>
      <c r="D279" s="214" t="s">
        <v>278</v>
      </c>
      <c r="E279" s="215" t="s">
        <v>709</v>
      </c>
      <c r="F279" s="216" t="s">
        <v>710</v>
      </c>
      <c r="G279" s="217" t="s">
        <v>349</v>
      </c>
      <c r="H279" s="218">
        <v>1</v>
      </c>
      <c r="I279" s="74"/>
      <c r="J279" s="219">
        <f>ROUND(I279*H279,2)</f>
        <v>0</v>
      </c>
      <c r="K279" s="216" t="s">
        <v>170</v>
      </c>
      <c r="L279" s="220"/>
      <c r="M279" s="221" t="s">
        <v>1</v>
      </c>
      <c r="N279" s="222" t="s">
        <v>43</v>
      </c>
      <c r="O279" s="181">
        <v>0</v>
      </c>
      <c r="P279" s="181">
        <f>O279*H279</f>
        <v>0</v>
      </c>
      <c r="Q279" s="181">
        <v>6.7000000000000002E-3</v>
      </c>
      <c r="R279" s="181">
        <f>Q279*H279</f>
        <v>6.7000000000000002E-3</v>
      </c>
      <c r="S279" s="181">
        <v>0</v>
      </c>
      <c r="T279" s="182">
        <f>S279*H279</f>
        <v>0</v>
      </c>
      <c r="U279" s="95"/>
      <c r="V279" s="95"/>
      <c r="W279" s="95"/>
      <c r="X279" s="95"/>
      <c r="Y279" s="95"/>
      <c r="Z279" s="95"/>
      <c r="AA279" s="95"/>
      <c r="AB279" s="95"/>
      <c r="AC279" s="95"/>
      <c r="AD279" s="95"/>
      <c r="AE279" s="95"/>
      <c r="AR279" s="183" t="s">
        <v>212</v>
      </c>
      <c r="AT279" s="183" t="s">
        <v>278</v>
      </c>
      <c r="AU279" s="183" t="s">
        <v>87</v>
      </c>
      <c r="AY279" s="87" t="s">
        <v>164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87" t="s">
        <v>85</v>
      </c>
      <c r="BK279" s="184">
        <f>ROUND(I279*H279,2)</f>
        <v>0</v>
      </c>
      <c r="BL279" s="87" t="s">
        <v>171</v>
      </c>
      <c r="BM279" s="183" t="s">
        <v>1039</v>
      </c>
    </row>
    <row r="280" spans="1:65" s="97" customFormat="1" ht="33" customHeight="1" x14ac:dyDescent="0.2">
      <c r="A280" s="95"/>
      <c r="B280" s="94"/>
      <c r="C280" s="173" t="s">
        <v>434</v>
      </c>
      <c r="D280" s="173" t="s">
        <v>166</v>
      </c>
      <c r="E280" s="174" t="s">
        <v>712</v>
      </c>
      <c r="F280" s="175" t="s">
        <v>713</v>
      </c>
      <c r="G280" s="176" t="s">
        <v>349</v>
      </c>
      <c r="H280" s="177">
        <v>1</v>
      </c>
      <c r="I280" s="73"/>
      <c r="J280" s="178">
        <f>ROUND(I280*H280,2)</f>
        <v>0</v>
      </c>
      <c r="K280" s="175" t="s">
        <v>170</v>
      </c>
      <c r="L280" s="94"/>
      <c r="M280" s="179" t="s">
        <v>1</v>
      </c>
      <c r="N280" s="180" t="s">
        <v>43</v>
      </c>
      <c r="O280" s="181">
        <v>0.85599999999999998</v>
      </c>
      <c r="P280" s="181">
        <f>O280*H280</f>
        <v>0.85599999999999998</v>
      </c>
      <c r="Q280" s="181">
        <v>1.67E-3</v>
      </c>
      <c r="R280" s="181">
        <f>Q280*H280</f>
        <v>1.67E-3</v>
      </c>
      <c r="S280" s="181">
        <v>0</v>
      </c>
      <c r="T280" s="182">
        <f>S280*H280</f>
        <v>0</v>
      </c>
      <c r="U280" s="95"/>
      <c r="V280" s="95"/>
      <c r="W280" s="95"/>
      <c r="X280" s="95"/>
      <c r="Y280" s="95"/>
      <c r="Z280" s="95"/>
      <c r="AA280" s="95"/>
      <c r="AB280" s="95"/>
      <c r="AC280" s="95"/>
      <c r="AD280" s="95"/>
      <c r="AE280" s="95"/>
      <c r="AR280" s="183" t="s">
        <v>171</v>
      </c>
      <c r="AT280" s="183" t="s">
        <v>166</v>
      </c>
      <c r="AU280" s="183" t="s">
        <v>87</v>
      </c>
      <c r="AY280" s="87" t="s">
        <v>164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87" t="s">
        <v>85</v>
      </c>
      <c r="BK280" s="184">
        <f>ROUND(I280*H280,2)</f>
        <v>0</v>
      </c>
      <c r="BL280" s="87" t="s">
        <v>171</v>
      </c>
      <c r="BM280" s="183" t="s">
        <v>1040</v>
      </c>
    </row>
    <row r="281" spans="1:65" s="191" customFormat="1" x14ac:dyDescent="0.2">
      <c r="B281" s="192"/>
      <c r="D281" s="185" t="s">
        <v>175</v>
      </c>
      <c r="E281" s="193" t="s">
        <v>1</v>
      </c>
      <c r="F281" s="194" t="s">
        <v>1015</v>
      </c>
      <c r="H281" s="193" t="s">
        <v>1</v>
      </c>
      <c r="I281" s="228"/>
      <c r="L281" s="192"/>
      <c r="M281" s="195"/>
      <c r="N281" s="196"/>
      <c r="O281" s="196"/>
      <c r="P281" s="196"/>
      <c r="Q281" s="196"/>
      <c r="R281" s="196"/>
      <c r="S281" s="196"/>
      <c r="T281" s="197"/>
      <c r="AT281" s="193" t="s">
        <v>175</v>
      </c>
      <c r="AU281" s="193" t="s">
        <v>87</v>
      </c>
      <c r="AV281" s="191" t="s">
        <v>85</v>
      </c>
      <c r="AW281" s="191" t="s">
        <v>33</v>
      </c>
      <c r="AX281" s="191" t="s">
        <v>78</v>
      </c>
      <c r="AY281" s="193" t="s">
        <v>164</v>
      </c>
    </row>
    <row r="282" spans="1:65" s="198" customFormat="1" x14ac:dyDescent="0.2">
      <c r="B282" s="199"/>
      <c r="D282" s="185" t="s">
        <v>175</v>
      </c>
      <c r="E282" s="200" t="s">
        <v>1</v>
      </c>
      <c r="F282" s="201" t="s">
        <v>85</v>
      </c>
      <c r="H282" s="202">
        <v>1</v>
      </c>
      <c r="I282" s="229"/>
      <c r="L282" s="199"/>
      <c r="M282" s="203"/>
      <c r="N282" s="204"/>
      <c r="O282" s="204"/>
      <c r="P282" s="204"/>
      <c r="Q282" s="204"/>
      <c r="R282" s="204"/>
      <c r="S282" s="204"/>
      <c r="T282" s="205"/>
      <c r="AT282" s="200" t="s">
        <v>175</v>
      </c>
      <c r="AU282" s="200" t="s">
        <v>87</v>
      </c>
      <c r="AV282" s="198" t="s">
        <v>87</v>
      </c>
      <c r="AW282" s="198" t="s">
        <v>33</v>
      </c>
      <c r="AX282" s="198" t="s">
        <v>85</v>
      </c>
      <c r="AY282" s="200" t="s">
        <v>164</v>
      </c>
    </row>
    <row r="283" spans="1:65" s="97" customFormat="1" ht="21.75" customHeight="1" x14ac:dyDescent="0.2">
      <c r="A283" s="95"/>
      <c r="B283" s="94"/>
      <c r="C283" s="214" t="s">
        <v>439</v>
      </c>
      <c r="D283" s="214" t="s">
        <v>278</v>
      </c>
      <c r="E283" s="215" t="s">
        <v>715</v>
      </c>
      <c r="F283" s="216" t="s">
        <v>716</v>
      </c>
      <c r="G283" s="217" t="s">
        <v>349</v>
      </c>
      <c r="H283" s="218">
        <v>1</v>
      </c>
      <c r="I283" s="74"/>
      <c r="J283" s="219">
        <f>ROUND(I283*H283,2)</f>
        <v>0</v>
      </c>
      <c r="K283" s="216" t="s">
        <v>170</v>
      </c>
      <c r="L283" s="220"/>
      <c r="M283" s="221" t="s">
        <v>1</v>
      </c>
      <c r="N283" s="222" t="s">
        <v>43</v>
      </c>
      <c r="O283" s="181">
        <v>0</v>
      </c>
      <c r="P283" s="181">
        <f>O283*H283</f>
        <v>0</v>
      </c>
      <c r="Q283" s="181">
        <v>8.6E-3</v>
      </c>
      <c r="R283" s="181">
        <f>Q283*H283</f>
        <v>8.6E-3</v>
      </c>
      <c r="S283" s="181">
        <v>0</v>
      </c>
      <c r="T283" s="182">
        <f>S283*H283</f>
        <v>0</v>
      </c>
      <c r="U283" s="95"/>
      <c r="V283" s="95"/>
      <c r="W283" s="95"/>
      <c r="X283" s="95"/>
      <c r="Y283" s="95"/>
      <c r="Z283" s="95"/>
      <c r="AA283" s="95"/>
      <c r="AB283" s="95"/>
      <c r="AC283" s="95"/>
      <c r="AD283" s="95"/>
      <c r="AE283" s="95"/>
      <c r="AR283" s="183" t="s">
        <v>212</v>
      </c>
      <c r="AT283" s="183" t="s">
        <v>278</v>
      </c>
      <c r="AU283" s="183" t="s">
        <v>87</v>
      </c>
      <c r="AY283" s="87" t="s">
        <v>164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87" t="s">
        <v>85</v>
      </c>
      <c r="BK283" s="184">
        <f>ROUND(I283*H283,2)</f>
        <v>0</v>
      </c>
      <c r="BL283" s="87" t="s">
        <v>171</v>
      </c>
      <c r="BM283" s="183" t="s">
        <v>1041</v>
      </c>
    </row>
    <row r="284" spans="1:65" s="97" customFormat="1" ht="33" customHeight="1" x14ac:dyDescent="0.2">
      <c r="A284" s="95"/>
      <c r="B284" s="94"/>
      <c r="C284" s="173" t="s">
        <v>443</v>
      </c>
      <c r="D284" s="173" t="s">
        <v>166</v>
      </c>
      <c r="E284" s="174" t="s">
        <v>718</v>
      </c>
      <c r="F284" s="175" t="s">
        <v>719</v>
      </c>
      <c r="G284" s="176" t="s">
        <v>349</v>
      </c>
      <c r="H284" s="177">
        <v>1</v>
      </c>
      <c r="I284" s="73"/>
      <c r="J284" s="178">
        <f>ROUND(I284*H284,2)</f>
        <v>0</v>
      </c>
      <c r="K284" s="175" t="s">
        <v>170</v>
      </c>
      <c r="L284" s="94"/>
      <c r="M284" s="179" t="s">
        <v>1</v>
      </c>
      <c r="N284" s="180" t="s">
        <v>43</v>
      </c>
      <c r="O284" s="181">
        <v>1.24</v>
      </c>
      <c r="P284" s="181">
        <f>O284*H284</f>
        <v>1.24</v>
      </c>
      <c r="Q284" s="181">
        <v>1.7099999999999999E-3</v>
      </c>
      <c r="R284" s="181">
        <f>Q284*H284</f>
        <v>1.7099999999999999E-3</v>
      </c>
      <c r="S284" s="181">
        <v>0</v>
      </c>
      <c r="T284" s="182">
        <f>S284*H284</f>
        <v>0</v>
      </c>
      <c r="U284" s="95"/>
      <c r="V284" s="95"/>
      <c r="W284" s="95"/>
      <c r="X284" s="95"/>
      <c r="Y284" s="95"/>
      <c r="Z284" s="95"/>
      <c r="AA284" s="95"/>
      <c r="AB284" s="95"/>
      <c r="AC284" s="95"/>
      <c r="AD284" s="95"/>
      <c r="AE284" s="95"/>
      <c r="AR284" s="183" t="s">
        <v>171</v>
      </c>
      <c r="AT284" s="183" t="s">
        <v>166</v>
      </c>
      <c r="AU284" s="183" t="s">
        <v>87</v>
      </c>
      <c r="AY284" s="87" t="s">
        <v>164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87" t="s">
        <v>85</v>
      </c>
      <c r="BK284" s="184">
        <f>ROUND(I284*H284,2)</f>
        <v>0</v>
      </c>
      <c r="BL284" s="87" t="s">
        <v>171</v>
      </c>
      <c r="BM284" s="183" t="s">
        <v>1042</v>
      </c>
    </row>
    <row r="285" spans="1:65" s="191" customFormat="1" x14ac:dyDescent="0.2">
      <c r="B285" s="192"/>
      <c r="D285" s="185" t="s">
        <v>175</v>
      </c>
      <c r="E285" s="193" t="s">
        <v>1</v>
      </c>
      <c r="F285" s="194" t="s">
        <v>1015</v>
      </c>
      <c r="H285" s="193" t="s">
        <v>1</v>
      </c>
      <c r="I285" s="228"/>
      <c r="L285" s="192"/>
      <c r="M285" s="195"/>
      <c r="N285" s="196"/>
      <c r="O285" s="196"/>
      <c r="P285" s="196"/>
      <c r="Q285" s="196"/>
      <c r="R285" s="196"/>
      <c r="S285" s="196"/>
      <c r="T285" s="197"/>
      <c r="AT285" s="193" t="s">
        <v>175</v>
      </c>
      <c r="AU285" s="193" t="s">
        <v>87</v>
      </c>
      <c r="AV285" s="191" t="s">
        <v>85</v>
      </c>
      <c r="AW285" s="191" t="s">
        <v>33</v>
      </c>
      <c r="AX285" s="191" t="s">
        <v>78</v>
      </c>
      <c r="AY285" s="193" t="s">
        <v>164</v>
      </c>
    </row>
    <row r="286" spans="1:65" s="198" customFormat="1" x14ac:dyDescent="0.2">
      <c r="B286" s="199"/>
      <c r="D286" s="185" t="s">
        <v>175</v>
      </c>
      <c r="E286" s="200" t="s">
        <v>1</v>
      </c>
      <c r="F286" s="201" t="s">
        <v>85</v>
      </c>
      <c r="H286" s="202">
        <v>1</v>
      </c>
      <c r="I286" s="229"/>
      <c r="L286" s="199"/>
      <c r="M286" s="203"/>
      <c r="N286" s="204"/>
      <c r="O286" s="204"/>
      <c r="P286" s="204"/>
      <c r="Q286" s="204"/>
      <c r="R286" s="204"/>
      <c r="S286" s="204"/>
      <c r="T286" s="205"/>
      <c r="AT286" s="200" t="s">
        <v>175</v>
      </c>
      <c r="AU286" s="200" t="s">
        <v>87</v>
      </c>
      <c r="AV286" s="198" t="s">
        <v>87</v>
      </c>
      <c r="AW286" s="198" t="s">
        <v>33</v>
      </c>
      <c r="AX286" s="198" t="s">
        <v>85</v>
      </c>
      <c r="AY286" s="200" t="s">
        <v>164</v>
      </c>
    </row>
    <row r="287" spans="1:65" s="97" customFormat="1" ht="21.75" customHeight="1" x14ac:dyDescent="0.2">
      <c r="A287" s="95"/>
      <c r="B287" s="94"/>
      <c r="C287" s="214" t="s">
        <v>447</v>
      </c>
      <c r="D287" s="214" t="s">
        <v>278</v>
      </c>
      <c r="E287" s="215" t="s">
        <v>721</v>
      </c>
      <c r="F287" s="216" t="s">
        <v>722</v>
      </c>
      <c r="G287" s="217" t="s">
        <v>349</v>
      </c>
      <c r="H287" s="218">
        <v>1</v>
      </c>
      <c r="I287" s="74"/>
      <c r="J287" s="219">
        <f>ROUND(I287*H287,2)</f>
        <v>0</v>
      </c>
      <c r="K287" s="216" t="s">
        <v>170</v>
      </c>
      <c r="L287" s="220"/>
      <c r="M287" s="221" t="s">
        <v>1</v>
      </c>
      <c r="N287" s="222" t="s">
        <v>43</v>
      </c>
      <c r="O287" s="181">
        <v>0</v>
      </c>
      <c r="P287" s="181">
        <f>O287*H287</f>
        <v>0</v>
      </c>
      <c r="Q287" s="181">
        <v>1.78E-2</v>
      </c>
      <c r="R287" s="181">
        <f>Q287*H287</f>
        <v>1.78E-2</v>
      </c>
      <c r="S287" s="181">
        <v>0</v>
      </c>
      <c r="T287" s="182">
        <f>S287*H287</f>
        <v>0</v>
      </c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R287" s="183" t="s">
        <v>212</v>
      </c>
      <c r="AT287" s="183" t="s">
        <v>278</v>
      </c>
      <c r="AU287" s="183" t="s">
        <v>87</v>
      </c>
      <c r="AY287" s="87" t="s">
        <v>164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87" t="s">
        <v>85</v>
      </c>
      <c r="BK287" s="184">
        <f>ROUND(I287*H287,2)</f>
        <v>0</v>
      </c>
      <c r="BL287" s="87" t="s">
        <v>171</v>
      </c>
      <c r="BM287" s="183" t="s">
        <v>1043</v>
      </c>
    </row>
    <row r="288" spans="1:65" s="97" customFormat="1" ht="33" customHeight="1" x14ac:dyDescent="0.2">
      <c r="A288" s="95"/>
      <c r="B288" s="94"/>
      <c r="C288" s="173" t="s">
        <v>451</v>
      </c>
      <c r="D288" s="173" t="s">
        <v>166</v>
      </c>
      <c r="E288" s="174" t="s">
        <v>724</v>
      </c>
      <c r="F288" s="175" t="s">
        <v>725</v>
      </c>
      <c r="G288" s="176" t="s">
        <v>187</v>
      </c>
      <c r="H288" s="177">
        <v>38.799999999999997</v>
      </c>
      <c r="I288" s="73"/>
      <c r="J288" s="178">
        <f>ROUND(I288*H288,2)</f>
        <v>0</v>
      </c>
      <c r="K288" s="175" t="s">
        <v>170</v>
      </c>
      <c r="L288" s="94"/>
      <c r="M288" s="179" t="s">
        <v>1</v>
      </c>
      <c r="N288" s="180" t="s">
        <v>43</v>
      </c>
      <c r="O288" s="181">
        <v>0.17100000000000001</v>
      </c>
      <c r="P288" s="181">
        <f>O288*H288</f>
        <v>6.6348000000000003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95"/>
      <c r="V288" s="95"/>
      <c r="W288" s="95"/>
      <c r="X288" s="95"/>
      <c r="Y288" s="95"/>
      <c r="Z288" s="95"/>
      <c r="AA288" s="95"/>
      <c r="AB288" s="95"/>
      <c r="AC288" s="95"/>
      <c r="AD288" s="95"/>
      <c r="AE288" s="95"/>
      <c r="AR288" s="183" t="s">
        <v>171</v>
      </c>
      <c r="AT288" s="183" t="s">
        <v>166</v>
      </c>
      <c r="AU288" s="183" t="s">
        <v>87</v>
      </c>
      <c r="AY288" s="87" t="s">
        <v>164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87" t="s">
        <v>85</v>
      </c>
      <c r="BK288" s="184">
        <f>ROUND(I288*H288,2)</f>
        <v>0</v>
      </c>
      <c r="BL288" s="87" t="s">
        <v>171</v>
      </c>
      <c r="BM288" s="183" t="s">
        <v>1044</v>
      </c>
    </row>
    <row r="289" spans="1:65" s="191" customFormat="1" x14ac:dyDescent="0.2">
      <c r="B289" s="192"/>
      <c r="D289" s="185" t="s">
        <v>175</v>
      </c>
      <c r="E289" s="193" t="s">
        <v>1</v>
      </c>
      <c r="F289" s="194" t="s">
        <v>1015</v>
      </c>
      <c r="H289" s="193" t="s">
        <v>1</v>
      </c>
      <c r="I289" s="228"/>
      <c r="L289" s="192"/>
      <c r="M289" s="195"/>
      <c r="N289" s="196"/>
      <c r="O289" s="196"/>
      <c r="P289" s="196"/>
      <c r="Q289" s="196"/>
      <c r="R289" s="196"/>
      <c r="S289" s="196"/>
      <c r="T289" s="197"/>
      <c r="AT289" s="193" t="s">
        <v>175</v>
      </c>
      <c r="AU289" s="193" t="s">
        <v>87</v>
      </c>
      <c r="AV289" s="191" t="s">
        <v>85</v>
      </c>
      <c r="AW289" s="191" t="s">
        <v>33</v>
      </c>
      <c r="AX289" s="191" t="s">
        <v>78</v>
      </c>
      <c r="AY289" s="193" t="s">
        <v>164</v>
      </c>
    </row>
    <row r="290" spans="1:65" s="198" customFormat="1" x14ac:dyDescent="0.2">
      <c r="B290" s="199"/>
      <c r="D290" s="185" t="s">
        <v>175</v>
      </c>
      <c r="E290" s="200" t="s">
        <v>1</v>
      </c>
      <c r="F290" s="201" t="s">
        <v>1045</v>
      </c>
      <c r="H290" s="202">
        <v>38.799999999999997</v>
      </c>
      <c r="I290" s="229"/>
      <c r="L290" s="199"/>
      <c r="M290" s="203"/>
      <c r="N290" s="204"/>
      <c r="O290" s="204"/>
      <c r="P290" s="204"/>
      <c r="Q290" s="204"/>
      <c r="R290" s="204"/>
      <c r="S290" s="204"/>
      <c r="T290" s="205"/>
      <c r="AT290" s="200" t="s">
        <v>175</v>
      </c>
      <c r="AU290" s="200" t="s">
        <v>87</v>
      </c>
      <c r="AV290" s="198" t="s">
        <v>87</v>
      </c>
      <c r="AW290" s="198" t="s">
        <v>33</v>
      </c>
      <c r="AX290" s="198" t="s">
        <v>85</v>
      </c>
      <c r="AY290" s="200" t="s">
        <v>164</v>
      </c>
    </row>
    <row r="291" spans="1:65" s="97" customFormat="1" ht="16.5" customHeight="1" x14ac:dyDescent="0.2">
      <c r="A291" s="95"/>
      <c r="B291" s="94"/>
      <c r="C291" s="214" t="s">
        <v>456</v>
      </c>
      <c r="D291" s="214" t="s">
        <v>278</v>
      </c>
      <c r="E291" s="215" t="s">
        <v>728</v>
      </c>
      <c r="F291" s="216" t="s">
        <v>729</v>
      </c>
      <c r="G291" s="217" t="s">
        <v>187</v>
      </c>
      <c r="H291" s="218">
        <v>38.799999999999997</v>
      </c>
      <c r="I291" s="74"/>
      <c r="J291" s="219">
        <f>ROUND(I291*H291,2)</f>
        <v>0</v>
      </c>
      <c r="K291" s="216" t="s">
        <v>1</v>
      </c>
      <c r="L291" s="220"/>
      <c r="M291" s="221" t="s">
        <v>1</v>
      </c>
      <c r="N291" s="222" t="s">
        <v>43</v>
      </c>
      <c r="O291" s="181">
        <v>0</v>
      </c>
      <c r="P291" s="181">
        <f>O291*H291</f>
        <v>0</v>
      </c>
      <c r="Q291" s="181">
        <v>2.7999999999999998E-4</v>
      </c>
      <c r="R291" s="181">
        <f>Q291*H291</f>
        <v>1.0863999999999999E-2</v>
      </c>
      <c r="S291" s="181">
        <v>0</v>
      </c>
      <c r="T291" s="182">
        <f>S291*H291</f>
        <v>0</v>
      </c>
      <c r="U291" s="95"/>
      <c r="V291" s="95"/>
      <c r="W291" s="95"/>
      <c r="X291" s="95"/>
      <c r="Y291" s="95"/>
      <c r="Z291" s="95"/>
      <c r="AA291" s="95"/>
      <c r="AB291" s="95"/>
      <c r="AC291" s="95"/>
      <c r="AD291" s="95"/>
      <c r="AE291" s="95"/>
      <c r="AR291" s="183" t="s">
        <v>212</v>
      </c>
      <c r="AT291" s="183" t="s">
        <v>278</v>
      </c>
      <c r="AU291" s="183" t="s">
        <v>87</v>
      </c>
      <c r="AY291" s="87" t="s">
        <v>164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87" t="s">
        <v>85</v>
      </c>
      <c r="BK291" s="184">
        <f>ROUND(I291*H291,2)</f>
        <v>0</v>
      </c>
      <c r="BL291" s="87" t="s">
        <v>171</v>
      </c>
      <c r="BM291" s="183" t="s">
        <v>1046</v>
      </c>
    </row>
    <row r="292" spans="1:65" s="191" customFormat="1" x14ac:dyDescent="0.2">
      <c r="B292" s="192"/>
      <c r="D292" s="185" t="s">
        <v>175</v>
      </c>
      <c r="E292" s="193" t="s">
        <v>1</v>
      </c>
      <c r="F292" s="194" t="s">
        <v>672</v>
      </c>
      <c r="H292" s="193" t="s">
        <v>1</v>
      </c>
      <c r="I292" s="228"/>
      <c r="L292" s="192"/>
      <c r="M292" s="195"/>
      <c r="N292" s="196"/>
      <c r="O292" s="196"/>
      <c r="P292" s="196"/>
      <c r="Q292" s="196"/>
      <c r="R292" s="196"/>
      <c r="S292" s="196"/>
      <c r="T292" s="197"/>
      <c r="AT292" s="193" t="s">
        <v>175</v>
      </c>
      <c r="AU292" s="193" t="s">
        <v>87</v>
      </c>
      <c r="AV292" s="191" t="s">
        <v>85</v>
      </c>
      <c r="AW292" s="191" t="s">
        <v>33</v>
      </c>
      <c r="AX292" s="191" t="s">
        <v>78</v>
      </c>
      <c r="AY292" s="193" t="s">
        <v>164</v>
      </c>
    </row>
    <row r="293" spans="1:65" s="198" customFormat="1" x14ac:dyDescent="0.2">
      <c r="B293" s="199"/>
      <c r="D293" s="185" t="s">
        <v>175</v>
      </c>
      <c r="E293" s="200" t="s">
        <v>1</v>
      </c>
      <c r="F293" s="201" t="s">
        <v>1045</v>
      </c>
      <c r="H293" s="202">
        <v>38.799999999999997</v>
      </c>
      <c r="I293" s="229"/>
      <c r="L293" s="199"/>
      <c r="M293" s="203"/>
      <c r="N293" s="204"/>
      <c r="O293" s="204"/>
      <c r="P293" s="204"/>
      <c r="Q293" s="204"/>
      <c r="R293" s="204"/>
      <c r="S293" s="204"/>
      <c r="T293" s="205"/>
      <c r="AT293" s="200" t="s">
        <v>175</v>
      </c>
      <c r="AU293" s="200" t="s">
        <v>87</v>
      </c>
      <c r="AV293" s="198" t="s">
        <v>87</v>
      </c>
      <c r="AW293" s="198" t="s">
        <v>33</v>
      </c>
      <c r="AX293" s="198" t="s">
        <v>85</v>
      </c>
      <c r="AY293" s="200" t="s">
        <v>164</v>
      </c>
    </row>
    <row r="294" spans="1:65" s="97" customFormat="1" ht="33" customHeight="1" x14ac:dyDescent="0.2">
      <c r="A294" s="95"/>
      <c r="B294" s="94"/>
      <c r="C294" s="173" t="s">
        <v>460</v>
      </c>
      <c r="D294" s="173" t="s">
        <v>166</v>
      </c>
      <c r="E294" s="174" t="s">
        <v>731</v>
      </c>
      <c r="F294" s="175" t="s">
        <v>732</v>
      </c>
      <c r="G294" s="176" t="s">
        <v>187</v>
      </c>
      <c r="H294" s="177">
        <v>15</v>
      </c>
      <c r="I294" s="73"/>
      <c r="J294" s="178">
        <f>ROUND(I294*H294,2)</f>
        <v>0</v>
      </c>
      <c r="K294" s="175" t="s">
        <v>170</v>
      </c>
      <c r="L294" s="94"/>
      <c r="M294" s="179" t="s">
        <v>1</v>
      </c>
      <c r="N294" s="180" t="s">
        <v>43</v>
      </c>
      <c r="O294" s="181">
        <v>0.248</v>
      </c>
      <c r="P294" s="181">
        <f>O294*H294</f>
        <v>3.7199999999999998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95"/>
      <c r="V294" s="95"/>
      <c r="W294" s="95"/>
      <c r="X294" s="95"/>
      <c r="Y294" s="95"/>
      <c r="Z294" s="95"/>
      <c r="AA294" s="95"/>
      <c r="AB294" s="95"/>
      <c r="AC294" s="95"/>
      <c r="AD294" s="95"/>
      <c r="AE294" s="95"/>
      <c r="AR294" s="183" t="s">
        <v>171</v>
      </c>
      <c r="AT294" s="183" t="s">
        <v>166</v>
      </c>
      <c r="AU294" s="183" t="s">
        <v>87</v>
      </c>
      <c r="AY294" s="87" t="s">
        <v>164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87" t="s">
        <v>85</v>
      </c>
      <c r="BK294" s="184">
        <f>ROUND(I294*H294,2)</f>
        <v>0</v>
      </c>
      <c r="BL294" s="87" t="s">
        <v>171</v>
      </c>
      <c r="BM294" s="183" t="s">
        <v>1047</v>
      </c>
    </row>
    <row r="295" spans="1:65" s="191" customFormat="1" x14ac:dyDescent="0.2">
      <c r="B295" s="192"/>
      <c r="D295" s="185" t="s">
        <v>175</v>
      </c>
      <c r="E295" s="193" t="s">
        <v>1</v>
      </c>
      <c r="F295" s="194" t="s">
        <v>734</v>
      </c>
      <c r="H295" s="193" t="s">
        <v>1</v>
      </c>
      <c r="I295" s="228"/>
      <c r="L295" s="192"/>
      <c r="M295" s="195"/>
      <c r="N295" s="196"/>
      <c r="O295" s="196"/>
      <c r="P295" s="196"/>
      <c r="Q295" s="196"/>
      <c r="R295" s="196"/>
      <c r="S295" s="196"/>
      <c r="T295" s="197"/>
      <c r="AT295" s="193" t="s">
        <v>175</v>
      </c>
      <c r="AU295" s="193" t="s">
        <v>87</v>
      </c>
      <c r="AV295" s="191" t="s">
        <v>85</v>
      </c>
      <c r="AW295" s="191" t="s">
        <v>33</v>
      </c>
      <c r="AX295" s="191" t="s">
        <v>78</v>
      </c>
      <c r="AY295" s="193" t="s">
        <v>164</v>
      </c>
    </row>
    <row r="296" spans="1:65" s="198" customFormat="1" x14ac:dyDescent="0.2">
      <c r="B296" s="199"/>
      <c r="D296" s="185" t="s">
        <v>175</v>
      </c>
      <c r="E296" s="200" t="s">
        <v>1</v>
      </c>
      <c r="F296" s="201" t="s">
        <v>1048</v>
      </c>
      <c r="H296" s="202">
        <v>15</v>
      </c>
      <c r="I296" s="229"/>
      <c r="L296" s="199"/>
      <c r="M296" s="203"/>
      <c r="N296" s="204"/>
      <c r="O296" s="204"/>
      <c r="P296" s="204"/>
      <c r="Q296" s="204"/>
      <c r="R296" s="204"/>
      <c r="S296" s="204"/>
      <c r="T296" s="205"/>
      <c r="AT296" s="200" t="s">
        <v>175</v>
      </c>
      <c r="AU296" s="200" t="s">
        <v>87</v>
      </c>
      <c r="AV296" s="198" t="s">
        <v>87</v>
      </c>
      <c r="AW296" s="198" t="s">
        <v>33</v>
      </c>
      <c r="AX296" s="198" t="s">
        <v>85</v>
      </c>
      <c r="AY296" s="200" t="s">
        <v>164</v>
      </c>
    </row>
    <row r="297" spans="1:65" s="97" customFormat="1" ht="21.75" customHeight="1" x14ac:dyDescent="0.2">
      <c r="A297" s="95"/>
      <c r="B297" s="94"/>
      <c r="C297" s="214" t="s">
        <v>465</v>
      </c>
      <c r="D297" s="214" t="s">
        <v>278</v>
      </c>
      <c r="E297" s="215" t="s">
        <v>736</v>
      </c>
      <c r="F297" s="216" t="s">
        <v>737</v>
      </c>
      <c r="G297" s="217" t="s">
        <v>187</v>
      </c>
      <c r="H297" s="218">
        <v>15</v>
      </c>
      <c r="I297" s="74"/>
      <c r="J297" s="219">
        <f>ROUND(I297*H297,2)</f>
        <v>0</v>
      </c>
      <c r="K297" s="216" t="s">
        <v>170</v>
      </c>
      <c r="L297" s="220"/>
      <c r="M297" s="221" t="s">
        <v>1</v>
      </c>
      <c r="N297" s="222" t="s">
        <v>43</v>
      </c>
      <c r="O297" s="181">
        <v>0</v>
      </c>
      <c r="P297" s="181">
        <f>O297*H297</f>
        <v>0</v>
      </c>
      <c r="Q297" s="181">
        <v>1.5E-3</v>
      </c>
      <c r="R297" s="181">
        <f>Q297*H297</f>
        <v>2.2499999999999999E-2</v>
      </c>
      <c r="S297" s="181">
        <v>0</v>
      </c>
      <c r="T297" s="182">
        <f>S297*H297</f>
        <v>0</v>
      </c>
      <c r="U297" s="95"/>
      <c r="V297" s="95"/>
      <c r="W297" s="95"/>
      <c r="X297" s="95"/>
      <c r="Y297" s="95"/>
      <c r="Z297" s="95"/>
      <c r="AA297" s="95"/>
      <c r="AB297" s="95"/>
      <c r="AC297" s="95"/>
      <c r="AD297" s="95"/>
      <c r="AE297" s="95"/>
      <c r="AR297" s="183" t="s">
        <v>212</v>
      </c>
      <c r="AT297" s="183" t="s">
        <v>278</v>
      </c>
      <c r="AU297" s="183" t="s">
        <v>87</v>
      </c>
      <c r="AY297" s="87" t="s">
        <v>164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87" t="s">
        <v>85</v>
      </c>
      <c r="BK297" s="184">
        <f>ROUND(I297*H297,2)</f>
        <v>0</v>
      </c>
      <c r="BL297" s="87" t="s">
        <v>171</v>
      </c>
      <c r="BM297" s="183" t="s">
        <v>1049</v>
      </c>
    </row>
    <row r="298" spans="1:65" s="97" customFormat="1" ht="16.5" customHeight="1" x14ac:dyDescent="0.2">
      <c r="A298" s="95"/>
      <c r="B298" s="94"/>
      <c r="C298" s="173" t="s">
        <v>469</v>
      </c>
      <c r="D298" s="173" t="s">
        <v>166</v>
      </c>
      <c r="E298" s="174" t="s">
        <v>739</v>
      </c>
      <c r="F298" s="175" t="s">
        <v>740</v>
      </c>
      <c r="G298" s="176" t="s">
        <v>741</v>
      </c>
      <c r="H298" s="177">
        <v>15</v>
      </c>
      <c r="I298" s="73"/>
      <c r="J298" s="178">
        <f>ROUND(I298*H298,2)</f>
        <v>0</v>
      </c>
      <c r="K298" s="175" t="s">
        <v>1050</v>
      </c>
      <c r="L298" s="94"/>
      <c r="M298" s="179" t="s">
        <v>1</v>
      </c>
      <c r="N298" s="180" t="s">
        <v>43</v>
      </c>
      <c r="O298" s="181">
        <v>0.25800000000000001</v>
      </c>
      <c r="P298" s="181">
        <f>O298*H298</f>
        <v>3.87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95"/>
      <c r="V298" s="95"/>
      <c r="W298" s="95"/>
      <c r="X298" s="95"/>
      <c r="Y298" s="95"/>
      <c r="Z298" s="95"/>
      <c r="AA298" s="95"/>
      <c r="AB298" s="95"/>
      <c r="AC298" s="95"/>
      <c r="AD298" s="95"/>
      <c r="AE298" s="95"/>
      <c r="AR298" s="183" t="s">
        <v>171</v>
      </c>
      <c r="AT298" s="183" t="s">
        <v>166</v>
      </c>
      <c r="AU298" s="183" t="s">
        <v>87</v>
      </c>
      <c r="AY298" s="87" t="s">
        <v>164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87" t="s">
        <v>85</v>
      </c>
      <c r="BK298" s="184">
        <f>ROUND(I298*H298,2)</f>
        <v>0</v>
      </c>
      <c r="BL298" s="87" t="s">
        <v>171</v>
      </c>
      <c r="BM298" s="183" t="s">
        <v>1051</v>
      </c>
    </row>
    <row r="299" spans="1:65" s="191" customFormat="1" x14ac:dyDescent="0.2">
      <c r="B299" s="192"/>
      <c r="D299" s="185" t="s">
        <v>175</v>
      </c>
      <c r="E299" s="193" t="s">
        <v>1</v>
      </c>
      <c r="F299" s="194" t="s">
        <v>416</v>
      </c>
      <c r="H299" s="193" t="s">
        <v>1</v>
      </c>
      <c r="I299" s="228"/>
      <c r="L299" s="192"/>
      <c r="M299" s="195"/>
      <c r="N299" s="196"/>
      <c r="O299" s="196"/>
      <c r="P299" s="196"/>
      <c r="Q299" s="196"/>
      <c r="R299" s="196"/>
      <c r="S299" s="196"/>
      <c r="T299" s="197"/>
      <c r="AT299" s="193" t="s">
        <v>175</v>
      </c>
      <c r="AU299" s="193" t="s">
        <v>87</v>
      </c>
      <c r="AV299" s="191" t="s">
        <v>85</v>
      </c>
      <c r="AW299" s="191" t="s">
        <v>33</v>
      </c>
      <c r="AX299" s="191" t="s">
        <v>78</v>
      </c>
      <c r="AY299" s="193" t="s">
        <v>164</v>
      </c>
    </row>
    <row r="300" spans="1:65" s="191" customFormat="1" x14ac:dyDescent="0.2">
      <c r="B300" s="192"/>
      <c r="D300" s="185" t="s">
        <v>175</v>
      </c>
      <c r="E300" s="193" t="s">
        <v>1</v>
      </c>
      <c r="F300" s="194" t="s">
        <v>743</v>
      </c>
      <c r="H300" s="193" t="s">
        <v>1</v>
      </c>
      <c r="I300" s="228"/>
      <c r="L300" s="192"/>
      <c r="M300" s="195"/>
      <c r="N300" s="196"/>
      <c r="O300" s="196"/>
      <c r="P300" s="196"/>
      <c r="Q300" s="196"/>
      <c r="R300" s="196"/>
      <c r="S300" s="196"/>
      <c r="T300" s="197"/>
      <c r="AT300" s="193" t="s">
        <v>175</v>
      </c>
      <c r="AU300" s="193" t="s">
        <v>87</v>
      </c>
      <c r="AV300" s="191" t="s">
        <v>85</v>
      </c>
      <c r="AW300" s="191" t="s">
        <v>33</v>
      </c>
      <c r="AX300" s="191" t="s">
        <v>78</v>
      </c>
      <c r="AY300" s="193" t="s">
        <v>164</v>
      </c>
    </row>
    <row r="301" spans="1:65" s="198" customFormat="1" x14ac:dyDescent="0.2">
      <c r="B301" s="199"/>
      <c r="D301" s="185" t="s">
        <v>175</v>
      </c>
      <c r="E301" s="200" t="s">
        <v>1</v>
      </c>
      <c r="F301" s="201" t="s">
        <v>8</v>
      </c>
      <c r="H301" s="202">
        <v>15</v>
      </c>
      <c r="I301" s="229"/>
      <c r="L301" s="199"/>
      <c r="M301" s="203"/>
      <c r="N301" s="204"/>
      <c r="O301" s="204"/>
      <c r="P301" s="204"/>
      <c r="Q301" s="204"/>
      <c r="R301" s="204"/>
      <c r="S301" s="204"/>
      <c r="T301" s="205"/>
      <c r="AT301" s="200" t="s">
        <v>175</v>
      </c>
      <c r="AU301" s="200" t="s">
        <v>87</v>
      </c>
      <c r="AV301" s="198" t="s">
        <v>87</v>
      </c>
      <c r="AW301" s="198" t="s">
        <v>33</v>
      </c>
      <c r="AX301" s="198" t="s">
        <v>85</v>
      </c>
      <c r="AY301" s="200" t="s">
        <v>164</v>
      </c>
    </row>
    <row r="302" spans="1:65" s="97" customFormat="1" ht="21.75" customHeight="1" x14ac:dyDescent="0.2">
      <c r="A302" s="95"/>
      <c r="B302" s="94"/>
      <c r="C302" s="173" t="s">
        <v>473</v>
      </c>
      <c r="D302" s="173" t="s">
        <v>166</v>
      </c>
      <c r="E302" s="174" t="s">
        <v>1052</v>
      </c>
      <c r="F302" s="175" t="s">
        <v>1053</v>
      </c>
      <c r="G302" s="176" t="s">
        <v>215</v>
      </c>
      <c r="H302" s="177">
        <v>2.2200000000000002</v>
      </c>
      <c r="I302" s="73"/>
      <c r="J302" s="178">
        <f>ROUND(I302*H302,2)</f>
        <v>0</v>
      </c>
      <c r="K302" s="175" t="s">
        <v>170</v>
      </c>
      <c r="L302" s="94"/>
      <c r="M302" s="179" t="s">
        <v>1</v>
      </c>
      <c r="N302" s="180" t="s">
        <v>43</v>
      </c>
      <c r="O302" s="181">
        <v>3.81</v>
      </c>
      <c r="P302" s="181">
        <f>O302*H302</f>
        <v>8.4582000000000015</v>
      </c>
      <c r="Q302" s="181">
        <v>0</v>
      </c>
      <c r="R302" s="181">
        <f>Q302*H302</f>
        <v>0</v>
      </c>
      <c r="S302" s="181">
        <v>1.92</v>
      </c>
      <c r="T302" s="182">
        <f>S302*H302</f>
        <v>4.2624000000000004</v>
      </c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R302" s="183" t="s">
        <v>171</v>
      </c>
      <c r="AT302" s="183" t="s">
        <v>166</v>
      </c>
      <c r="AU302" s="183" t="s">
        <v>87</v>
      </c>
      <c r="AY302" s="87" t="s">
        <v>164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87" t="s">
        <v>85</v>
      </c>
      <c r="BK302" s="184">
        <f>ROUND(I302*H302,2)</f>
        <v>0</v>
      </c>
      <c r="BL302" s="87" t="s">
        <v>171</v>
      </c>
      <c r="BM302" s="183" t="s">
        <v>1054</v>
      </c>
    </row>
    <row r="303" spans="1:65" s="97" customFormat="1" ht="19.5" x14ac:dyDescent="0.2">
      <c r="A303" s="95"/>
      <c r="B303" s="94"/>
      <c r="C303" s="95"/>
      <c r="D303" s="185" t="s">
        <v>173</v>
      </c>
      <c r="E303" s="95"/>
      <c r="F303" s="186" t="s">
        <v>1055</v>
      </c>
      <c r="G303" s="95"/>
      <c r="H303" s="95"/>
      <c r="I303" s="227"/>
      <c r="J303" s="95"/>
      <c r="K303" s="95"/>
      <c r="L303" s="94"/>
      <c r="M303" s="187"/>
      <c r="N303" s="188"/>
      <c r="O303" s="189"/>
      <c r="P303" s="189"/>
      <c r="Q303" s="189"/>
      <c r="R303" s="189"/>
      <c r="S303" s="189"/>
      <c r="T303" s="190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T303" s="87" t="s">
        <v>173</v>
      </c>
      <c r="AU303" s="87" t="s">
        <v>87</v>
      </c>
    </row>
    <row r="304" spans="1:65" s="191" customFormat="1" x14ac:dyDescent="0.2">
      <c r="B304" s="192"/>
      <c r="D304" s="185" t="s">
        <v>175</v>
      </c>
      <c r="E304" s="193" t="s">
        <v>1</v>
      </c>
      <c r="F304" s="194" t="s">
        <v>1056</v>
      </c>
      <c r="H304" s="193" t="s">
        <v>1</v>
      </c>
      <c r="I304" s="228"/>
      <c r="L304" s="192"/>
      <c r="M304" s="195"/>
      <c r="N304" s="196"/>
      <c r="O304" s="196"/>
      <c r="P304" s="196"/>
      <c r="Q304" s="196"/>
      <c r="R304" s="196"/>
      <c r="S304" s="196"/>
      <c r="T304" s="197"/>
      <c r="AT304" s="193" t="s">
        <v>175</v>
      </c>
      <c r="AU304" s="193" t="s">
        <v>87</v>
      </c>
      <c r="AV304" s="191" t="s">
        <v>85</v>
      </c>
      <c r="AW304" s="191" t="s">
        <v>33</v>
      </c>
      <c r="AX304" s="191" t="s">
        <v>78</v>
      </c>
      <c r="AY304" s="193" t="s">
        <v>164</v>
      </c>
    </row>
    <row r="305" spans="1:65" s="198" customFormat="1" x14ac:dyDescent="0.2">
      <c r="B305" s="199"/>
      <c r="D305" s="185" t="s">
        <v>175</v>
      </c>
      <c r="E305" s="200" t="s">
        <v>1</v>
      </c>
      <c r="F305" s="201" t="s">
        <v>1057</v>
      </c>
      <c r="H305" s="202">
        <v>0.8</v>
      </c>
      <c r="I305" s="229"/>
      <c r="L305" s="199"/>
      <c r="M305" s="203"/>
      <c r="N305" s="204"/>
      <c r="O305" s="204"/>
      <c r="P305" s="204"/>
      <c r="Q305" s="204"/>
      <c r="R305" s="204"/>
      <c r="S305" s="204"/>
      <c r="T305" s="205"/>
      <c r="AT305" s="200" t="s">
        <v>175</v>
      </c>
      <c r="AU305" s="200" t="s">
        <v>87</v>
      </c>
      <c r="AV305" s="198" t="s">
        <v>87</v>
      </c>
      <c r="AW305" s="198" t="s">
        <v>33</v>
      </c>
      <c r="AX305" s="198" t="s">
        <v>78</v>
      </c>
      <c r="AY305" s="200" t="s">
        <v>164</v>
      </c>
    </row>
    <row r="306" spans="1:65" s="198" customFormat="1" x14ac:dyDescent="0.2">
      <c r="B306" s="199"/>
      <c r="D306" s="185" t="s">
        <v>175</v>
      </c>
      <c r="E306" s="200" t="s">
        <v>1</v>
      </c>
      <c r="F306" s="201" t="s">
        <v>1058</v>
      </c>
      <c r="H306" s="202">
        <v>1.1200000000000001</v>
      </c>
      <c r="I306" s="229"/>
      <c r="L306" s="199"/>
      <c r="M306" s="203"/>
      <c r="N306" s="204"/>
      <c r="O306" s="204"/>
      <c r="P306" s="204"/>
      <c r="Q306" s="204"/>
      <c r="R306" s="204"/>
      <c r="S306" s="204"/>
      <c r="T306" s="205"/>
      <c r="AT306" s="200" t="s">
        <v>175</v>
      </c>
      <c r="AU306" s="200" t="s">
        <v>87</v>
      </c>
      <c r="AV306" s="198" t="s">
        <v>87</v>
      </c>
      <c r="AW306" s="198" t="s">
        <v>33</v>
      </c>
      <c r="AX306" s="198" t="s">
        <v>78</v>
      </c>
      <c r="AY306" s="200" t="s">
        <v>164</v>
      </c>
    </row>
    <row r="307" spans="1:65" s="198" customFormat="1" x14ac:dyDescent="0.2">
      <c r="B307" s="199"/>
      <c r="D307" s="185" t="s">
        <v>175</v>
      </c>
      <c r="E307" s="200" t="s">
        <v>1</v>
      </c>
      <c r="F307" s="201" t="s">
        <v>1059</v>
      </c>
      <c r="H307" s="202">
        <v>0.3</v>
      </c>
      <c r="I307" s="229"/>
      <c r="L307" s="199"/>
      <c r="M307" s="203"/>
      <c r="N307" s="204"/>
      <c r="O307" s="204"/>
      <c r="P307" s="204"/>
      <c r="Q307" s="204"/>
      <c r="R307" s="204"/>
      <c r="S307" s="204"/>
      <c r="T307" s="205"/>
      <c r="AT307" s="200" t="s">
        <v>175</v>
      </c>
      <c r="AU307" s="200" t="s">
        <v>87</v>
      </c>
      <c r="AV307" s="198" t="s">
        <v>87</v>
      </c>
      <c r="AW307" s="198" t="s">
        <v>33</v>
      </c>
      <c r="AX307" s="198" t="s">
        <v>78</v>
      </c>
      <c r="AY307" s="200" t="s">
        <v>164</v>
      </c>
    </row>
    <row r="308" spans="1:65" s="206" customFormat="1" x14ac:dyDescent="0.2">
      <c r="B308" s="207"/>
      <c r="D308" s="185" t="s">
        <v>175</v>
      </c>
      <c r="E308" s="208" t="s">
        <v>1</v>
      </c>
      <c r="F308" s="209" t="s">
        <v>233</v>
      </c>
      <c r="H308" s="210">
        <v>2.2200000000000002</v>
      </c>
      <c r="I308" s="230"/>
      <c r="L308" s="207"/>
      <c r="M308" s="211"/>
      <c r="N308" s="212"/>
      <c r="O308" s="212"/>
      <c r="P308" s="212"/>
      <c r="Q308" s="212"/>
      <c r="R308" s="212"/>
      <c r="S308" s="212"/>
      <c r="T308" s="213"/>
      <c r="AT308" s="208" t="s">
        <v>175</v>
      </c>
      <c r="AU308" s="208" t="s">
        <v>87</v>
      </c>
      <c r="AV308" s="206" t="s">
        <v>171</v>
      </c>
      <c r="AW308" s="206" t="s">
        <v>33</v>
      </c>
      <c r="AX308" s="206" t="s">
        <v>85</v>
      </c>
      <c r="AY308" s="208" t="s">
        <v>164</v>
      </c>
    </row>
    <row r="309" spans="1:65" s="97" customFormat="1" ht="21.75" customHeight="1" x14ac:dyDescent="0.2">
      <c r="A309" s="95"/>
      <c r="B309" s="94"/>
      <c r="C309" s="173" t="s">
        <v>478</v>
      </c>
      <c r="D309" s="173" t="s">
        <v>166</v>
      </c>
      <c r="E309" s="174" t="s">
        <v>744</v>
      </c>
      <c r="F309" s="175" t="s">
        <v>745</v>
      </c>
      <c r="G309" s="176" t="s">
        <v>349</v>
      </c>
      <c r="H309" s="177">
        <v>15</v>
      </c>
      <c r="I309" s="73"/>
      <c r="J309" s="178">
        <f>ROUND(I309*H309,2)</f>
        <v>0</v>
      </c>
      <c r="K309" s="175" t="s">
        <v>170</v>
      </c>
      <c r="L309" s="94"/>
      <c r="M309" s="179" t="s">
        <v>1</v>
      </c>
      <c r="N309" s="180" t="s">
        <v>43</v>
      </c>
      <c r="O309" s="181">
        <v>0.432</v>
      </c>
      <c r="P309" s="181">
        <f>O309*H309</f>
        <v>6.4799999999999995</v>
      </c>
      <c r="Q309" s="181">
        <v>2.0000000000000002E-5</v>
      </c>
      <c r="R309" s="181">
        <f>Q309*H309</f>
        <v>3.0000000000000003E-4</v>
      </c>
      <c r="S309" s="181">
        <v>0</v>
      </c>
      <c r="T309" s="182">
        <f>S309*H309</f>
        <v>0</v>
      </c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R309" s="183" t="s">
        <v>171</v>
      </c>
      <c r="AT309" s="183" t="s">
        <v>166</v>
      </c>
      <c r="AU309" s="183" t="s">
        <v>87</v>
      </c>
      <c r="AY309" s="87" t="s">
        <v>164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87" t="s">
        <v>85</v>
      </c>
      <c r="BK309" s="184">
        <f>ROUND(I309*H309,2)</f>
        <v>0</v>
      </c>
      <c r="BL309" s="87" t="s">
        <v>171</v>
      </c>
      <c r="BM309" s="183" t="s">
        <v>1060</v>
      </c>
    </row>
    <row r="310" spans="1:65" s="191" customFormat="1" x14ac:dyDescent="0.2">
      <c r="B310" s="192"/>
      <c r="D310" s="185" t="s">
        <v>175</v>
      </c>
      <c r="E310" s="193" t="s">
        <v>1</v>
      </c>
      <c r="F310" s="194" t="s">
        <v>1015</v>
      </c>
      <c r="H310" s="193" t="s">
        <v>1</v>
      </c>
      <c r="I310" s="228"/>
      <c r="L310" s="192"/>
      <c r="M310" s="195"/>
      <c r="N310" s="196"/>
      <c r="O310" s="196"/>
      <c r="P310" s="196"/>
      <c r="Q310" s="196"/>
      <c r="R310" s="196"/>
      <c r="S310" s="196"/>
      <c r="T310" s="197"/>
      <c r="AT310" s="193" t="s">
        <v>175</v>
      </c>
      <c r="AU310" s="193" t="s">
        <v>87</v>
      </c>
      <c r="AV310" s="191" t="s">
        <v>85</v>
      </c>
      <c r="AW310" s="191" t="s">
        <v>33</v>
      </c>
      <c r="AX310" s="191" t="s">
        <v>78</v>
      </c>
      <c r="AY310" s="193" t="s">
        <v>164</v>
      </c>
    </row>
    <row r="311" spans="1:65" s="198" customFormat="1" x14ac:dyDescent="0.2">
      <c r="B311" s="199"/>
      <c r="D311" s="185" t="s">
        <v>175</v>
      </c>
      <c r="E311" s="200" t="s">
        <v>1</v>
      </c>
      <c r="F311" s="201" t="s">
        <v>8</v>
      </c>
      <c r="H311" s="202">
        <v>15</v>
      </c>
      <c r="I311" s="229"/>
      <c r="L311" s="199"/>
      <c r="M311" s="203"/>
      <c r="N311" s="204"/>
      <c r="O311" s="204"/>
      <c r="P311" s="204"/>
      <c r="Q311" s="204"/>
      <c r="R311" s="204"/>
      <c r="S311" s="204"/>
      <c r="T311" s="205"/>
      <c r="AT311" s="200" t="s">
        <v>175</v>
      </c>
      <c r="AU311" s="200" t="s">
        <v>87</v>
      </c>
      <c r="AV311" s="198" t="s">
        <v>87</v>
      </c>
      <c r="AW311" s="198" t="s">
        <v>33</v>
      </c>
      <c r="AX311" s="198" t="s">
        <v>85</v>
      </c>
      <c r="AY311" s="200" t="s">
        <v>164</v>
      </c>
    </row>
    <row r="312" spans="1:65" s="97" customFormat="1" ht="16.5" customHeight="1" x14ac:dyDescent="0.2">
      <c r="A312" s="95"/>
      <c r="B312" s="94"/>
      <c r="C312" s="214" t="s">
        <v>483</v>
      </c>
      <c r="D312" s="214" t="s">
        <v>278</v>
      </c>
      <c r="E312" s="215" t="s">
        <v>747</v>
      </c>
      <c r="F312" s="341" t="s">
        <v>748</v>
      </c>
      <c r="G312" s="217" t="s">
        <v>349</v>
      </c>
      <c r="H312" s="218">
        <v>15</v>
      </c>
      <c r="I312" s="74"/>
      <c r="J312" s="219">
        <f>ROUND(I312*H312,2)</f>
        <v>0</v>
      </c>
      <c r="K312" s="216" t="s">
        <v>1</v>
      </c>
      <c r="L312" s="220"/>
      <c r="M312" s="221" t="s">
        <v>1</v>
      </c>
      <c r="N312" s="222" t="s">
        <v>43</v>
      </c>
      <c r="O312" s="181">
        <v>0</v>
      </c>
      <c r="P312" s="181">
        <f>O312*H312</f>
        <v>0</v>
      </c>
      <c r="Q312" s="181">
        <v>3.64E-3</v>
      </c>
      <c r="R312" s="181">
        <f>Q312*H312</f>
        <v>5.4600000000000003E-2</v>
      </c>
      <c r="S312" s="181">
        <v>0</v>
      </c>
      <c r="T312" s="182">
        <f>S312*H312</f>
        <v>0</v>
      </c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R312" s="183" t="s">
        <v>212</v>
      </c>
      <c r="AT312" s="183" t="s">
        <v>278</v>
      </c>
      <c r="AU312" s="183" t="s">
        <v>87</v>
      </c>
      <c r="AY312" s="87" t="s">
        <v>164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87" t="s">
        <v>85</v>
      </c>
      <c r="BK312" s="184">
        <f>ROUND(I312*H312,2)</f>
        <v>0</v>
      </c>
      <c r="BL312" s="87" t="s">
        <v>171</v>
      </c>
      <c r="BM312" s="183" t="s">
        <v>1061</v>
      </c>
    </row>
    <row r="313" spans="1:65" s="97" customFormat="1" ht="27" customHeight="1" x14ac:dyDescent="0.2">
      <c r="A313" s="95"/>
      <c r="B313" s="94"/>
      <c r="C313" s="214" t="s">
        <v>487</v>
      </c>
      <c r="D313" s="214" t="s">
        <v>278</v>
      </c>
      <c r="E313" s="215" t="s">
        <v>750</v>
      </c>
      <c r="F313" s="341" t="s">
        <v>751</v>
      </c>
      <c r="G313" s="217" t="s">
        <v>752</v>
      </c>
      <c r="H313" s="218">
        <v>15</v>
      </c>
      <c r="I313" s="74"/>
      <c r="J313" s="219">
        <f>ROUND(I313*H313,2)</f>
        <v>0</v>
      </c>
      <c r="K313" s="216" t="s">
        <v>1</v>
      </c>
      <c r="L313" s="220"/>
      <c r="M313" s="221" t="s">
        <v>1</v>
      </c>
      <c r="N313" s="222" t="s">
        <v>43</v>
      </c>
      <c r="O313" s="181">
        <v>0</v>
      </c>
      <c r="P313" s="181">
        <f>O313*H313</f>
        <v>0</v>
      </c>
      <c r="Q313" s="181">
        <v>3.3E-3</v>
      </c>
      <c r="R313" s="181">
        <f>Q313*H313</f>
        <v>4.9500000000000002E-2</v>
      </c>
      <c r="S313" s="181">
        <v>0</v>
      </c>
      <c r="T313" s="182">
        <f>S313*H313</f>
        <v>0</v>
      </c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R313" s="183" t="s">
        <v>212</v>
      </c>
      <c r="AT313" s="183" t="s">
        <v>278</v>
      </c>
      <c r="AU313" s="183" t="s">
        <v>87</v>
      </c>
      <c r="AY313" s="87" t="s">
        <v>164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87" t="s">
        <v>85</v>
      </c>
      <c r="BK313" s="184">
        <f>ROUND(I313*H313,2)</f>
        <v>0</v>
      </c>
      <c r="BL313" s="87" t="s">
        <v>171</v>
      </c>
      <c r="BM313" s="183" t="s">
        <v>1062</v>
      </c>
    </row>
    <row r="314" spans="1:65" s="97" customFormat="1" ht="21.75" customHeight="1" x14ac:dyDescent="0.2">
      <c r="A314" s="95"/>
      <c r="B314" s="94"/>
      <c r="C314" s="173" t="s">
        <v>491</v>
      </c>
      <c r="D314" s="173" t="s">
        <v>166</v>
      </c>
      <c r="E314" s="174" t="s">
        <v>754</v>
      </c>
      <c r="F314" s="175" t="s">
        <v>1063</v>
      </c>
      <c r="G314" s="176" t="s">
        <v>349</v>
      </c>
      <c r="H314" s="177">
        <v>15</v>
      </c>
      <c r="I314" s="73"/>
      <c r="J314" s="178">
        <f>ROUND(I314*H314,2)</f>
        <v>0</v>
      </c>
      <c r="K314" s="175" t="s">
        <v>1</v>
      </c>
      <c r="L314" s="94"/>
      <c r="M314" s="179" t="s">
        <v>1</v>
      </c>
      <c r="N314" s="180" t="s">
        <v>43</v>
      </c>
      <c r="O314" s="181">
        <v>0.432</v>
      </c>
      <c r="P314" s="181">
        <f>O314*H314</f>
        <v>6.4799999999999995</v>
      </c>
      <c r="Q314" s="181">
        <v>2.0000000000000002E-5</v>
      </c>
      <c r="R314" s="181">
        <f>Q314*H314</f>
        <v>3.0000000000000003E-4</v>
      </c>
      <c r="S314" s="181">
        <v>0</v>
      </c>
      <c r="T314" s="182">
        <f>S314*H314</f>
        <v>0</v>
      </c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R314" s="183" t="s">
        <v>171</v>
      </c>
      <c r="AT314" s="183" t="s">
        <v>166</v>
      </c>
      <c r="AU314" s="183" t="s">
        <v>87</v>
      </c>
      <c r="AY314" s="87" t="s">
        <v>164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87" t="s">
        <v>85</v>
      </c>
      <c r="BK314" s="184">
        <f>ROUND(I314*H314,2)</f>
        <v>0</v>
      </c>
      <c r="BL314" s="87" t="s">
        <v>171</v>
      </c>
      <c r="BM314" s="183" t="s">
        <v>1064</v>
      </c>
    </row>
    <row r="315" spans="1:65" s="97" customFormat="1" ht="16.5" customHeight="1" x14ac:dyDescent="0.2">
      <c r="A315" s="95"/>
      <c r="B315" s="94"/>
      <c r="C315" s="214" t="s">
        <v>495</v>
      </c>
      <c r="D315" s="214" t="s">
        <v>278</v>
      </c>
      <c r="E315" s="215" t="s">
        <v>757</v>
      </c>
      <c r="F315" s="216" t="s">
        <v>758</v>
      </c>
      <c r="G315" s="217" t="s">
        <v>741</v>
      </c>
      <c r="H315" s="218">
        <v>15</v>
      </c>
      <c r="I315" s="74"/>
      <c r="J315" s="219">
        <f>ROUND(I315*H315,2)</f>
        <v>0</v>
      </c>
      <c r="K315" s="216" t="s">
        <v>1</v>
      </c>
      <c r="L315" s="220"/>
      <c r="M315" s="221" t="s">
        <v>1</v>
      </c>
      <c r="N315" s="222" t="s">
        <v>43</v>
      </c>
      <c r="O315" s="181">
        <v>0</v>
      </c>
      <c r="P315" s="181">
        <f>O315*H315</f>
        <v>0</v>
      </c>
      <c r="Q315" s="181">
        <v>4.2999999999999999E-4</v>
      </c>
      <c r="R315" s="181">
        <f>Q315*H315</f>
        <v>6.45E-3</v>
      </c>
      <c r="S315" s="181">
        <v>0</v>
      </c>
      <c r="T315" s="182">
        <f>S315*H315</f>
        <v>0</v>
      </c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R315" s="183" t="s">
        <v>212</v>
      </c>
      <c r="AT315" s="183" t="s">
        <v>278</v>
      </c>
      <c r="AU315" s="183" t="s">
        <v>87</v>
      </c>
      <c r="AY315" s="87" t="s">
        <v>164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87" t="s">
        <v>85</v>
      </c>
      <c r="BK315" s="184">
        <f>ROUND(I315*H315,2)</f>
        <v>0</v>
      </c>
      <c r="BL315" s="87" t="s">
        <v>171</v>
      </c>
      <c r="BM315" s="183" t="s">
        <v>1065</v>
      </c>
    </row>
    <row r="316" spans="1:65" s="97" customFormat="1" ht="33" customHeight="1" x14ac:dyDescent="0.2">
      <c r="A316" s="95"/>
      <c r="B316" s="94"/>
      <c r="C316" s="173" t="s">
        <v>499</v>
      </c>
      <c r="D316" s="173" t="s">
        <v>166</v>
      </c>
      <c r="E316" s="174" t="s">
        <v>760</v>
      </c>
      <c r="F316" s="175" t="s">
        <v>761</v>
      </c>
      <c r="G316" s="176" t="s">
        <v>349</v>
      </c>
      <c r="H316" s="177">
        <v>15</v>
      </c>
      <c r="I316" s="73"/>
      <c r="J316" s="178">
        <f>ROUND(I316*H316,2)</f>
        <v>0</v>
      </c>
      <c r="K316" s="175" t="s">
        <v>170</v>
      </c>
      <c r="L316" s="94"/>
      <c r="M316" s="179" t="s">
        <v>1</v>
      </c>
      <c r="N316" s="180" t="s">
        <v>43</v>
      </c>
      <c r="O316" s="181">
        <v>1.359</v>
      </c>
      <c r="P316" s="181">
        <f>O316*H316</f>
        <v>20.384999999999998</v>
      </c>
      <c r="Q316" s="181">
        <v>0</v>
      </c>
      <c r="R316" s="181">
        <f>Q316*H316</f>
        <v>0</v>
      </c>
      <c r="S316" s="181">
        <v>7.6800000000000002E-3</v>
      </c>
      <c r="T316" s="182">
        <f>S316*H316</f>
        <v>0.1152</v>
      </c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R316" s="183" t="s">
        <v>171</v>
      </c>
      <c r="AT316" s="183" t="s">
        <v>166</v>
      </c>
      <c r="AU316" s="183" t="s">
        <v>87</v>
      </c>
      <c r="AY316" s="87" t="s">
        <v>164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87" t="s">
        <v>85</v>
      </c>
      <c r="BK316" s="184">
        <f>ROUND(I316*H316,2)</f>
        <v>0</v>
      </c>
      <c r="BL316" s="87" t="s">
        <v>171</v>
      </c>
      <c r="BM316" s="183" t="s">
        <v>1066</v>
      </c>
    </row>
    <row r="317" spans="1:65" s="191" customFormat="1" ht="22.5" x14ac:dyDescent="0.2">
      <c r="B317" s="192"/>
      <c r="D317" s="185" t="s">
        <v>175</v>
      </c>
      <c r="E317" s="193" t="s">
        <v>1</v>
      </c>
      <c r="F317" s="194" t="s">
        <v>763</v>
      </c>
      <c r="H317" s="193" t="s">
        <v>1</v>
      </c>
      <c r="I317" s="228"/>
      <c r="L317" s="192"/>
      <c r="M317" s="195"/>
      <c r="N317" s="196"/>
      <c r="O317" s="196"/>
      <c r="P317" s="196"/>
      <c r="Q317" s="196"/>
      <c r="R317" s="196"/>
      <c r="S317" s="196"/>
      <c r="T317" s="197"/>
      <c r="AT317" s="193" t="s">
        <v>175</v>
      </c>
      <c r="AU317" s="193" t="s">
        <v>87</v>
      </c>
      <c r="AV317" s="191" t="s">
        <v>85</v>
      </c>
      <c r="AW317" s="191" t="s">
        <v>33</v>
      </c>
      <c r="AX317" s="191" t="s">
        <v>78</v>
      </c>
      <c r="AY317" s="193" t="s">
        <v>164</v>
      </c>
    </row>
    <row r="318" spans="1:65" s="198" customFormat="1" x14ac:dyDescent="0.2">
      <c r="B318" s="199"/>
      <c r="D318" s="185" t="s">
        <v>175</v>
      </c>
      <c r="E318" s="200" t="s">
        <v>1</v>
      </c>
      <c r="F318" s="201" t="s">
        <v>8</v>
      </c>
      <c r="H318" s="202">
        <v>15</v>
      </c>
      <c r="I318" s="229"/>
      <c r="L318" s="199"/>
      <c r="M318" s="203"/>
      <c r="N318" s="204"/>
      <c r="O318" s="204"/>
      <c r="P318" s="204"/>
      <c r="Q318" s="204"/>
      <c r="R318" s="204"/>
      <c r="S318" s="204"/>
      <c r="T318" s="205"/>
      <c r="AT318" s="200" t="s">
        <v>175</v>
      </c>
      <c r="AU318" s="200" t="s">
        <v>87</v>
      </c>
      <c r="AV318" s="198" t="s">
        <v>87</v>
      </c>
      <c r="AW318" s="198" t="s">
        <v>33</v>
      </c>
      <c r="AX318" s="198" t="s">
        <v>85</v>
      </c>
      <c r="AY318" s="200" t="s">
        <v>164</v>
      </c>
    </row>
    <row r="319" spans="1:65" s="97" customFormat="1" ht="44.25" customHeight="1" x14ac:dyDescent="0.2">
      <c r="A319" s="95"/>
      <c r="B319" s="94"/>
      <c r="C319" s="173" t="s">
        <v>503</v>
      </c>
      <c r="D319" s="173" t="s">
        <v>166</v>
      </c>
      <c r="E319" s="174" t="s">
        <v>764</v>
      </c>
      <c r="F319" s="175" t="s">
        <v>765</v>
      </c>
      <c r="G319" s="176" t="s">
        <v>349</v>
      </c>
      <c r="H319" s="177">
        <v>1</v>
      </c>
      <c r="I319" s="73"/>
      <c r="J319" s="178">
        <f>ROUND(I319*H319,2)</f>
        <v>0</v>
      </c>
      <c r="K319" s="175" t="s">
        <v>170</v>
      </c>
      <c r="L319" s="94"/>
      <c r="M319" s="179" t="s">
        <v>1</v>
      </c>
      <c r="N319" s="180" t="s">
        <v>43</v>
      </c>
      <c r="O319" s="181">
        <v>1.554</v>
      </c>
      <c r="P319" s="181">
        <f>O319*H319</f>
        <v>1.554</v>
      </c>
      <c r="Q319" s="181">
        <v>1.6199999999999999E-3</v>
      </c>
      <c r="R319" s="181">
        <f>Q319*H319</f>
        <v>1.6199999999999999E-3</v>
      </c>
      <c r="S319" s="181">
        <v>0</v>
      </c>
      <c r="T319" s="182">
        <f>S319*H319</f>
        <v>0</v>
      </c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R319" s="183" t="s">
        <v>171</v>
      </c>
      <c r="AT319" s="183" t="s">
        <v>166</v>
      </c>
      <c r="AU319" s="183" t="s">
        <v>87</v>
      </c>
      <c r="AY319" s="87" t="s">
        <v>164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87" t="s">
        <v>85</v>
      </c>
      <c r="BK319" s="184">
        <f>ROUND(I319*H319,2)</f>
        <v>0</v>
      </c>
      <c r="BL319" s="87" t="s">
        <v>171</v>
      </c>
      <c r="BM319" s="183" t="s">
        <v>1067</v>
      </c>
    </row>
    <row r="320" spans="1:65" s="191" customFormat="1" x14ac:dyDescent="0.2">
      <c r="B320" s="192"/>
      <c r="D320" s="185" t="s">
        <v>175</v>
      </c>
      <c r="E320" s="193" t="s">
        <v>1</v>
      </c>
      <c r="F320" s="194" t="s">
        <v>1015</v>
      </c>
      <c r="H320" s="193" t="s">
        <v>1</v>
      </c>
      <c r="I320" s="228"/>
      <c r="L320" s="192"/>
      <c r="M320" s="195"/>
      <c r="N320" s="196"/>
      <c r="O320" s="196"/>
      <c r="P320" s="196"/>
      <c r="Q320" s="196"/>
      <c r="R320" s="196"/>
      <c r="S320" s="196"/>
      <c r="T320" s="197"/>
      <c r="AT320" s="193" t="s">
        <v>175</v>
      </c>
      <c r="AU320" s="193" t="s">
        <v>87</v>
      </c>
      <c r="AV320" s="191" t="s">
        <v>85</v>
      </c>
      <c r="AW320" s="191" t="s">
        <v>33</v>
      </c>
      <c r="AX320" s="191" t="s">
        <v>78</v>
      </c>
      <c r="AY320" s="193" t="s">
        <v>164</v>
      </c>
    </row>
    <row r="321" spans="1:65" s="198" customFormat="1" x14ac:dyDescent="0.2">
      <c r="B321" s="199"/>
      <c r="D321" s="185" t="s">
        <v>175</v>
      </c>
      <c r="E321" s="200" t="s">
        <v>1</v>
      </c>
      <c r="F321" s="201" t="s">
        <v>85</v>
      </c>
      <c r="H321" s="202">
        <v>1</v>
      </c>
      <c r="I321" s="229"/>
      <c r="L321" s="199"/>
      <c r="M321" s="203"/>
      <c r="N321" s="204"/>
      <c r="O321" s="204"/>
      <c r="P321" s="204"/>
      <c r="Q321" s="204"/>
      <c r="R321" s="204"/>
      <c r="S321" s="204"/>
      <c r="T321" s="205"/>
      <c r="AT321" s="200" t="s">
        <v>175</v>
      </c>
      <c r="AU321" s="200" t="s">
        <v>87</v>
      </c>
      <c r="AV321" s="198" t="s">
        <v>87</v>
      </c>
      <c r="AW321" s="198" t="s">
        <v>33</v>
      </c>
      <c r="AX321" s="198" t="s">
        <v>85</v>
      </c>
      <c r="AY321" s="200" t="s">
        <v>164</v>
      </c>
    </row>
    <row r="322" spans="1:65" s="97" customFormat="1" ht="16.5" customHeight="1" x14ac:dyDescent="0.2">
      <c r="A322" s="95"/>
      <c r="B322" s="94"/>
      <c r="C322" s="214" t="s">
        <v>507</v>
      </c>
      <c r="D322" s="214" t="s">
        <v>278</v>
      </c>
      <c r="E322" s="215" t="s">
        <v>767</v>
      </c>
      <c r="F322" s="341" t="s">
        <v>768</v>
      </c>
      <c r="G322" s="217" t="s">
        <v>752</v>
      </c>
      <c r="H322" s="218">
        <v>1</v>
      </c>
      <c r="I322" s="74"/>
      <c r="J322" s="219">
        <f t="shared" ref="J322:J327" si="0">ROUND(I322*H322,2)</f>
        <v>0</v>
      </c>
      <c r="K322" s="216" t="s">
        <v>1</v>
      </c>
      <c r="L322" s="220"/>
      <c r="M322" s="221" t="s">
        <v>1</v>
      </c>
      <c r="N322" s="222" t="s">
        <v>43</v>
      </c>
      <c r="O322" s="181">
        <v>0</v>
      </c>
      <c r="P322" s="181">
        <f t="shared" ref="P322:P327" si="1">O322*H322</f>
        <v>0</v>
      </c>
      <c r="Q322" s="181">
        <v>1.47E-2</v>
      </c>
      <c r="R322" s="181">
        <f t="shared" ref="R322:R327" si="2">Q322*H322</f>
        <v>1.47E-2</v>
      </c>
      <c r="S322" s="181">
        <v>0</v>
      </c>
      <c r="T322" s="182">
        <f t="shared" ref="T322:T327" si="3">S322*H322</f>
        <v>0</v>
      </c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R322" s="183" t="s">
        <v>212</v>
      </c>
      <c r="AT322" s="183" t="s">
        <v>278</v>
      </c>
      <c r="AU322" s="183" t="s">
        <v>87</v>
      </c>
      <c r="AY322" s="87" t="s">
        <v>164</v>
      </c>
      <c r="BE322" s="184">
        <f t="shared" ref="BE322:BE327" si="4">IF(N322="základní",J322,0)</f>
        <v>0</v>
      </c>
      <c r="BF322" s="184">
        <f t="shared" ref="BF322:BF327" si="5">IF(N322="snížená",J322,0)</f>
        <v>0</v>
      </c>
      <c r="BG322" s="184">
        <f t="shared" ref="BG322:BG327" si="6">IF(N322="zákl. přenesená",J322,0)</f>
        <v>0</v>
      </c>
      <c r="BH322" s="184">
        <f t="shared" ref="BH322:BH327" si="7">IF(N322="sníž. přenesená",J322,0)</f>
        <v>0</v>
      </c>
      <c r="BI322" s="184">
        <f t="shared" ref="BI322:BI327" si="8">IF(N322="nulová",J322,0)</f>
        <v>0</v>
      </c>
      <c r="BJ322" s="87" t="s">
        <v>85</v>
      </c>
      <c r="BK322" s="184">
        <f t="shared" ref="BK322:BK327" si="9">ROUND(I322*H322,2)</f>
        <v>0</v>
      </c>
      <c r="BL322" s="87" t="s">
        <v>171</v>
      </c>
      <c r="BM322" s="183" t="s">
        <v>1068</v>
      </c>
    </row>
    <row r="323" spans="1:65" s="97" customFormat="1" ht="21.75" customHeight="1" x14ac:dyDescent="0.2">
      <c r="A323" s="95"/>
      <c r="B323" s="94"/>
      <c r="C323" s="214" t="s">
        <v>511</v>
      </c>
      <c r="D323" s="214" t="s">
        <v>278</v>
      </c>
      <c r="E323" s="215" t="s">
        <v>770</v>
      </c>
      <c r="F323" s="341" t="s">
        <v>771</v>
      </c>
      <c r="G323" s="217" t="s">
        <v>752</v>
      </c>
      <c r="H323" s="218">
        <v>1</v>
      </c>
      <c r="I323" s="74"/>
      <c r="J323" s="219">
        <f t="shared" si="0"/>
        <v>0</v>
      </c>
      <c r="K323" s="216" t="s">
        <v>1</v>
      </c>
      <c r="L323" s="220"/>
      <c r="M323" s="221" t="s">
        <v>1</v>
      </c>
      <c r="N323" s="222" t="s">
        <v>43</v>
      </c>
      <c r="O323" s="181">
        <v>0</v>
      </c>
      <c r="P323" s="181">
        <f t="shared" si="1"/>
        <v>0</v>
      </c>
      <c r="Q323" s="181">
        <v>6.5399999999999998E-3</v>
      </c>
      <c r="R323" s="181">
        <f t="shared" si="2"/>
        <v>6.5399999999999998E-3</v>
      </c>
      <c r="S323" s="181">
        <v>0</v>
      </c>
      <c r="T323" s="182">
        <f t="shared" si="3"/>
        <v>0</v>
      </c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R323" s="183" t="s">
        <v>212</v>
      </c>
      <c r="AT323" s="183" t="s">
        <v>278</v>
      </c>
      <c r="AU323" s="183" t="s">
        <v>87</v>
      </c>
      <c r="AY323" s="87" t="s">
        <v>164</v>
      </c>
      <c r="BE323" s="184">
        <f t="shared" si="4"/>
        <v>0</v>
      </c>
      <c r="BF323" s="184">
        <f t="shared" si="5"/>
        <v>0</v>
      </c>
      <c r="BG323" s="184">
        <f t="shared" si="6"/>
        <v>0</v>
      </c>
      <c r="BH323" s="184">
        <f t="shared" si="7"/>
        <v>0</v>
      </c>
      <c r="BI323" s="184">
        <f t="shared" si="8"/>
        <v>0</v>
      </c>
      <c r="BJ323" s="87" t="s">
        <v>85</v>
      </c>
      <c r="BK323" s="184">
        <f t="shared" si="9"/>
        <v>0</v>
      </c>
      <c r="BL323" s="87" t="s">
        <v>171</v>
      </c>
      <c r="BM323" s="183" t="s">
        <v>1069</v>
      </c>
    </row>
    <row r="324" spans="1:65" s="97" customFormat="1" ht="44.25" customHeight="1" x14ac:dyDescent="0.2">
      <c r="A324" s="95"/>
      <c r="B324" s="94"/>
      <c r="C324" s="173" t="s">
        <v>2063</v>
      </c>
      <c r="D324" s="173" t="s">
        <v>166</v>
      </c>
      <c r="E324" s="174" t="s">
        <v>2062</v>
      </c>
      <c r="F324" s="175" t="s">
        <v>2061</v>
      </c>
      <c r="G324" s="176" t="s">
        <v>349</v>
      </c>
      <c r="H324" s="177">
        <v>2</v>
      </c>
      <c r="I324" s="73"/>
      <c r="J324" s="178">
        <f t="shared" si="0"/>
        <v>0</v>
      </c>
      <c r="K324" s="175" t="s">
        <v>170</v>
      </c>
      <c r="L324" s="94"/>
      <c r="M324" s="179" t="s">
        <v>1</v>
      </c>
      <c r="N324" s="180" t="s">
        <v>43</v>
      </c>
      <c r="O324" s="181">
        <v>1.554</v>
      </c>
      <c r="P324" s="181">
        <f t="shared" si="1"/>
        <v>3.1080000000000001</v>
      </c>
      <c r="Q324" s="181">
        <v>1.6199999999999999E-3</v>
      </c>
      <c r="R324" s="181">
        <f t="shared" si="2"/>
        <v>3.2399999999999998E-3</v>
      </c>
      <c r="S324" s="181">
        <v>0</v>
      </c>
      <c r="T324" s="182">
        <f t="shared" si="3"/>
        <v>0</v>
      </c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R324" s="183" t="s">
        <v>171</v>
      </c>
      <c r="AT324" s="183" t="s">
        <v>166</v>
      </c>
      <c r="AU324" s="183" t="s">
        <v>87</v>
      </c>
      <c r="AY324" s="87" t="s">
        <v>164</v>
      </c>
      <c r="BE324" s="184">
        <f t="shared" si="4"/>
        <v>0</v>
      </c>
      <c r="BF324" s="184">
        <f t="shared" si="5"/>
        <v>0</v>
      </c>
      <c r="BG324" s="184">
        <f t="shared" si="6"/>
        <v>0</v>
      </c>
      <c r="BH324" s="184">
        <f t="shared" si="7"/>
        <v>0</v>
      </c>
      <c r="BI324" s="184">
        <f t="shared" si="8"/>
        <v>0</v>
      </c>
      <c r="BJ324" s="87" t="s">
        <v>85</v>
      </c>
      <c r="BK324" s="184">
        <f t="shared" si="9"/>
        <v>0</v>
      </c>
      <c r="BL324" s="87" t="s">
        <v>171</v>
      </c>
      <c r="BM324" s="183" t="s">
        <v>1067</v>
      </c>
    </row>
    <row r="325" spans="1:65" s="97" customFormat="1" ht="16.5" customHeight="1" x14ac:dyDescent="0.2">
      <c r="A325" s="95"/>
      <c r="B325" s="94"/>
      <c r="C325" s="214" t="s">
        <v>2064</v>
      </c>
      <c r="D325" s="214" t="s">
        <v>278</v>
      </c>
      <c r="E325" s="215" t="s">
        <v>1846</v>
      </c>
      <c r="F325" s="341" t="s">
        <v>1847</v>
      </c>
      <c r="G325" s="217" t="s">
        <v>752</v>
      </c>
      <c r="H325" s="218">
        <v>2</v>
      </c>
      <c r="I325" s="74"/>
      <c r="J325" s="219">
        <f t="shared" si="0"/>
        <v>0</v>
      </c>
      <c r="K325" s="216" t="s">
        <v>1</v>
      </c>
      <c r="L325" s="220"/>
      <c r="M325" s="221" t="s">
        <v>1</v>
      </c>
      <c r="N325" s="222" t="s">
        <v>43</v>
      </c>
      <c r="O325" s="181">
        <v>0</v>
      </c>
      <c r="P325" s="181">
        <f t="shared" si="1"/>
        <v>0</v>
      </c>
      <c r="Q325" s="181">
        <v>1.47E-2</v>
      </c>
      <c r="R325" s="181">
        <f t="shared" si="2"/>
        <v>2.9399999999999999E-2</v>
      </c>
      <c r="S325" s="181">
        <v>0</v>
      </c>
      <c r="T325" s="182">
        <f t="shared" si="3"/>
        <v>0</v>
      </c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R325" s="183" t="s">
        <v>212</v>
      </c>
      <c r="AT325" s="183" t="s">
        <v>278</v>
      </c>
      <c r="AU325" s="183" t="s">
        <v>87</v>
      </c>
      <c r="AY325" s="87" t="s">
        <v>164</v>
      </c>
      <c r="BE325" s="184">
        <f t="shared" si="4"/>
        <v>0</v>
      </c>
      <c r="BF325" s="184">
        <f t="shared" si="5"/>
        <v>0</v>
      </c>
      <c r="BG325" s="184">
        <f t="shared" si="6"/>
        <v>0</v>
      </c>
      <c r="BH325" s="184">
        <f t="shared" si="7"/>
        <v>0</v>
      </c>
      <c r="BI325" s="184">
        <f t="shared" si="8"/>
        <v>0</v>
      </c>
      <c r="BJ325" s="87" t="s">
        <v>85</v>
      </c>
      <c r="BK325" s="184">
        <f t="shared" si="9"/>
        <v>0</v>
      </c>
      <c r="BL325" s="87" t="s">
        <v>171</v>
      </c>
      <c r="BM325" s="183" t="s">
        <v>1068</v>
      </c>
    </row>
    <row r="326" spans="1:65" s="97" customFormat="1" ht="21.75" customHeight="1" x14ac:dyDescent="0.2">
      <c r="A326" s="95"/>
      <c r="B326" s="94"/>
      <c r="C326" s="214" t="s">
        <v>2065</v>
      </c>
      <c r="D326" s="214" t="s">
        <v>278</v>
      </c>
      <c r="E326" s="215" t="s">
        <v>1850</v>
      </c>
      <c r="F326" s="341" t="s">
        <v>2060</v>
      </c>
      <c r="G326" s="217" t="s">
        <v>752</v>
      </c>
      <c r="H326" s="218">
        <v>2</v>
      </c>
      <c r="I326" s="74"/>
      <c r="J326" s="219">
        <f t="shared" si="0"/>
        <v>0</v>
      </c>
      <c r="K326" s="216" t="s">
        <v>1</v>
      </c>
      <c r="L326" s="220"/>
      <c r="M326" s="221" t="s">
        <v>1</v>
      </c>
      <c r="N326" s="222" t="s">
        <v>43</v>
      </c>
      <c r="O326" s="181">
        <v>0</v>
      </c>
      <c r="P326" s="181">
        <f t="shared" si="1"/>
        <v>0</v>
      </c>
      <c r="Q326" s="181">
        <v>6.5399999999999998E-3</v>
      </c>
      <c r="R326" s="181">
        <f t="shared" si="2"/>
        <v>1.308E-2</v>
      </c>
      <c r="S326" s="181">
        <v>0</v>
      </c>
      <c r="T326" s="182">
        <f t="shared" si="3"/>
        <v>0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R326" s="183" t="s">
        <v>212</v>
      </c>
      <c r="AT326" s="183" t="s">
        <v>278</v>
      </c>
      <c r="AU326" s="183" t="s">
        <v>87</v>
      </c>
      <c r="AY326" s="87" t="s">
        <v>164</v>
      </c>
      <c r="BE326" s="184">
        <f t="shared" si="4"/>
        <v>0</v>
      </c>
      <c r="BF326" s="184">
        <f t="shared" si="5"/>
        <v>0</v>
      </c>
      <c r="BG326" s="184">
        <f t="shared" si="6"/>
        <v>0</v>
      </c>
      <c r="BH326" s="184">
        <f t="shared" si="7"/>
        <v>0</v>
      </c>
      <c r="BI326" s="184">
        <f t="shared" si="8"/>
        <v>0</v>
      </c>
      <c r="BJ326" s="87" t="s">
        <v>85</v>
      </c>
      <c r="BK326" s="184">
        <f t="shared" si="9"/>
        <v>0</v>
      </c>
      <c r="BL326" s="87" t="s">
        <v>171</v>
      </c>
      <c r="BM326" s="183" t="s">
        <v>1069</v>
      </c>
    </row>
    <row r="327" spans="1:65" s="97" customFormat="1" ht="33" customHeight="1" x14ac:dyDescent="0.2">
      <c r="A327" s="95"/>
      <c r="B327" s="94"/>
      <c r="C327" s="173" t="s">
        <v>515</v>
      </c>
      <c r="D327" s="173" t="s">
        <v>166</v>
      </c>
      <c r="E327" s="174" t="s">
        <v>1070</v>
      </c>
      <c r="F327" s="175" t="s">
        <v>1071</v>
      </c>
      <c r="G327" s="176" t="s">
        <v>349</v>
      </c>
      <c r="H327" s="177">
        <v>2</v>
      </c>
      <c r="I327" s="73"/>
      <c r="J327" s="178">
        <f t="shared" si="0"/>
        <v>0</v>
      </c>
      <c r="K327" s="175" t="s">
        <v>170</v>
      </c>
      <c r="L327" s="94"/>
      <c r="M327" s="179" t="s">
        <v>1</v>
      </c>
      <c r="N327" s="180" t="s">
        <v>43</v>
      </c>
      <c r="O327" s="181">
        <v>1.139</v>
      </c>
      <c r="P327" s="181">
        <f t="shared" si="1"/>
        <v>2.278</v>
      </c>
      <c r="Q327" s="181">
        <v>0</v>
      </c>
      <c r="R327" s="181">
        <f t="shared" si="2"/>
        <v>0</v>
      </c>
      <c r="S327" s="181">
        <v>1.83E-2</v>
      </c>
      <c r="T327" s="182">
        <f t="shared" si="3"/>
        <v>3.6600000000000001E-2</v>
      </c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R327" s="183" t="s">
        <v>171</v>
      </c>
      <c r="AT327" s="183" t="s">
        <v>166</v>
      </c>
      <c r="AU327" s="183" t="s">
        <v>87</v>
      </c>
      <c r="AY327" s="87" t="s">
        <v>164</v>
      </c>
      <c r="BE327" s="184">
        <f t="shared" si="4"/>
        <v>0</v>
      </c>
      <c r="BF327" s="184">
        <f t="shared" si="5"/>
        <v>0</v>
      </c>
      <c r="BG327" s="184">
        <f t="shared" si="6"/>
        <v>0</v>
      </c>
      <c r="BH327" s="184">
        <f t="shared" si="7"/>
        <v>0</v>
      </c>
      <c r="BI327" s="184">
        <f t="shared" si="8"/>
        <v>0</v>
      </c>
      <c r="BJ327" s="87" t="s">
        <v>85</v>
      </c>
      <c r="BK327" s="184">
        <f t="shared" si="9"/>
        <v>0</v>
      </c>
      <c r="BL327" s="87" t="s">
        <v>171</v>
      </c>
      <c r="BM327" s="183" t="s">
        <v>1072</v>
      </c>
    </row>
    <row r="328" spans="1:65" s="191" customFormat="1" x14ac:dyDescent="0.2">
      <c r="B328" s="192"/>
      <c r="D328" s="185" t="s">
        <v>175</v>
      </c>
      <c r="E328" s="193" t="s">
        <v>1</v>
      </c>
      <c r="F328" s="194" t="s">
        <v>1073</v>
      </c>
      <c r="H328" s="193" t="s">
        <v>1</v>
      </c>
      <c r="I328" s="228"/>
      <c r="L328" s="192"/>
      <c r="M328" s="195"/>
      <c r="N328" s="196"/>
      <c r="O328" s="196"/>
      <c r="P328" s="196"/>
      <c r="Q328" s="196"/>
      <c r="R328" s="196"/>
      <c r="S328" s="196"/>
      <c r="T328" s="197"/>
      <c r="AT328" s="193" t="s">
        <v>175</v>
      </c>
      <c r="AU328" s="193" t="s">
        <v>87</v>
      </c>
      <c r="AV328" s="191" t="s">
        <v>85</v>
      </c>
      <c r="AW328" s="191" t="s">
        <v>33</v>
      </c>
      <c r="AX328" s="191" t="s">
        <v>78</v>
      </c>
      <c r="AY328" s="193" t="s">
        <v>164</v>
      </c>
    </row>
    <row r="329" spans="1:65" s="198" customFormat="1" x14ac:dyDescent="0.2">
      <c r="B329" s="199"/>
      <c r="D329" s="185" t="s">
        <v>175</v>
      </c>
      <c r="E329" s="200" t="s">
        <v>1</v>
      </c>
      <c r="F329" s="201" t="s">
        <v>1074</v>
      </c>
      <c r="H329" s="202">
        <v>2</v>
      </c>
      <c r="I329" s="229"/>
      <c r="L329" s="199"/>
      <c r="M329" s="203"/>
      <c r="N329" s="204"/>
      <c r="O329" s="204"/>
      <c r="P329" s="204"/>
      <c r="Q329" s="204"/>
      <c r="R329" s="204"/>
      <c r="S329" s="204"/>
      <c r="T329" s="205"/>
      <c r="AT329" s="200" t="s">
        <v>175</v>
      </c>
      <c r="AU329" s="200" t="s">
        <v>87</v>
      </c>
      <c r="AV329" s="198" t="s">
        <v>87</v>
      </c>
      <c r="AW329" s="198" t="s">
        <v>33</v>
      </c>
      <c r="AX329" s="198" t="s">
        <v>85</v>
      </c>
      <c r="AY329" s="200" t="s">
        <v>164</v>
      </c>
    </row>
    <row r="330" spans="1:65" s="97" customFormat="1" ht="33" customHeight="1" x14ac:dyDescent="0.2">
      <c r="A330" s="95"/>
      <c r="B330" s="94"/>
      <c r="C330" s="173" t="s">
        <v>519</v>
      </c>
      <c r="D330" s="173" t="s">
        <v>166</v>
      </c>
      <c r="E330" s="174" t="s">
        <v>776</v>
      </c>
      <c r="F330" s="175" t="s">
        <v>777</v>
      </c>
      <c r="G330" s="176" t="s">
        <v>349</v>
      </c>
      <c r="H330" s="177">
        <v>15</v>
      </c>
      <c r="I330" s="73"/>
      <c r="J330" s="178">
        <f>ROUND(I330*H330,2)</f>
        <v>0</v>
      </c>
      <c r="K330" s="175" t="s">
        <v>170</v>
      </c>
      <c r="L330" s="94"/>
      <c r="M330" s="179" t="s">
        <v>1</v>
      </c>
      <c r="N330" s="180" t="s">
        <v>43</v>
      </c>
      <c r="O330" s="181">
        <v>3.4740000000000002</v>
      </c>
      <c r="P330" s="181">
        <f>O330*H330</f>
        <v>52.11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R330" s="183" t="s">
        <v>171</v>
      </c>
      <c r="AT330" s="183" t="s">
        <v>166</v>
      </c>
      <c r="AU330" s="183" t="s">
        <v>87</v>
      </c>
      <c r="AY330" s="87" t="s">
        <v>164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87" t="s">
        <v>85</v>
      </c>
      <c r="BK330" s="184">
        <f>ROUND(I330*H330,2)</f>
        <v>0</v>
      </c>
      <c r="BL330" s="87" t="s">
        <v>171</v>
      </c>
      <c r="BM330" s="183" t="s">
        <v>1075</v>
      </c>
    </row>
    <row r="331" spans="1:65" s="191" customFormat="1" x14ac:dyDescent="0.2">
      <c r="B331" s="192"/>
      <c r="D331" s="185" t="s">
        <v>175</v>
      </c>
      <c r="E331" s="193" t="s">
        <v>1</v>
      </c>
      <c r="F331" s="194" t="s">
        <v>1015</v>
      </c>
      <c r="H331" s="193" t="s">
        <v>1</v>
      </c>
      <c r="I331" s="228"/>
      <c r="L331" s="192"/>
      <c r="M331" s="195"/>
      <c r="N331" s="196"/>
      <c r="O331" s="196"/>
      <c r="P331" s="196"/>
      <c r="Q331" s="196"/>
      <c r="R331" s="196"/>
      <c r="S331" s="196"/>
      <c r="T331" s="197"/>
      <c r="AT331" s="193" t="s">
        <v>175</v>
      </c>
      <c r="AU331" s="193" t="s">
        <v>87</v>
      </c>
      <c r="AV331" s="191" t="s">
        <v>85</v>
      </c>
      <c r="AW331" s="191" t="s">
        <v>33</v>
      </c>
      <c r="AX331" s="191" t="s">
        <v>78</v>
      </c>
      <c r="AY331" s="193" t="s">
        <v>164</v>
      </c>
    </row>
    <row r="332" spans="1:65" s="198" customFormat="1" x14ac:dyDescent="0.2">
      <c r="B332" s="199"/>
      <c r="D332" s="185" t="s">
        <v>175</v>
      </c>
      <c r="E332" s="200" t="s">
        <v>1</v>
      </c>
      <c r="F332" s="201" t="s">
        <v>8</v>
      </c>
      <c r="H332" s="202">
        <v>15</v>
      </c>
      <c r="I332" s="229"/>
      <c r="L332" s="199"/>
      <c r="M332" s="203"/>
      <c r="N332" s="204"/>
      <c r="O332" s="204"/>
      <c r="P332" s="204"/>
      <c r="Q332" s="204"/>
      <c r="R332" s="204"/>
      <c r="S332" s="204"/>
      <c r="T332" s="205"/>
      <c r="AT332" s="200" t="s">
        <v>175</v>
      </c>
      <c r="AU332" s="200" t="s">
        <v>87</v>
      </c>
      <c r="AV332" s="198" t="s">
        <v>87</v>
      </c>
      <c r="AW332" s="198" t="s">
        <v>33</v>
      </c>
      <c r="AX332" s="198" t="s">
        <v>85</v>
      </c>
      <c r="AY332" s="200" t="s">
        <v>164</v>
      </c>
    </row>
    <row r="333" spans="1:65" s="97" customFormat="1" ht="21.75" customHeight="1" x14ac:dyDescent="0.2">
      <c r="A333" s="95"/>
      <c r="B333" s="94"/>
      <c r="C333" s="214" t="s">
        <v>523</v>
      </c>
      <c r="D333" s="214" t="s">
        <v>278</v>
      </c>
      <c r="E333" s="215" t="s">
        <v>779</v>
      </c>
      <c r="F333" s="341" t="s">
        <v>780</v>
      </c>
      <c r="G333" s="217" t="s">
        <v>349</v>
      </c>
      <c r="H333" s="218">
        <v>15</v>
      </c>
      <c r="I333" s="74"/>
      <c r="J333" s="219">
        <f>ROUND(I333*H333,2)</f>
        <v>0</v>
      </c>
      <c r="K333" s="216" t="s">
        <v>170</v>
      </c>
      <c r="L333" s="220"/>
      <c r="M333" s="221" t="s">
        <v>1</v>
      </c>
      <c r="N333" s="222" t="s">
        <v>43</v>
      </c>
      <c r="O333" s="181">
        <v>0</v>
      </c>
      <c r="P333" s="181">
        <f>O333*H333</f>
        <v>0</v>
      </c>
      <c r="Q333" s="181">
        <v>1.9E-3</v>
      </c>
      <c r="R333" s="181">
        <f>Q333*H333</f>
        <v>2.8500000000000001E-2</v>
      </c>
      <c r="S333" s="181">
        <v>0</v>
      </c>
      <c r="T333" s="182">
        <f>S333*H333</f>
        <v>0</v>
      </c>
      <c r="U333" s="95"/>
      <c r="V333" s="95"/>
      <c r="W333" s="95"/>
      <c r="X333" s="95"/>
      <c r="Y333" s="95"/>
      <c r="Z333" s="95"/>
      <c r="AA333" s="95"/>
      <c r="AB333" s="95"/>
      <c r="AC333" s="95"/>
      <c r="AD333" s="95"/>
      <c r="AE333" s="95"/>
      <c r="AR333" s="183" t="s">
        <v>212</v>
      </c>
      <c r="AT333" s="183" t="s">
        <v>278</v>
      </c>
      <c r="AU333" s="183" t="s">
        <v>87</v>
      </c>
      <c r="AY333" s="87" t="s">
        <v>164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87" t="s">
        <v>85</v>
      </c>
      <c r="BK333" s="184">
        <f>ROUND(I333*H333,2)</f>
        <v>0</v>
      </c>
      <c r="BL333" s="87" t="s">
        <v>171</v>
      </c>
      <c r="BM333" s="183" t="s">
        <v>1076</v>
      </c>
    </row>
    <row r="334" spans="1:65" s="97" customFormat="1" ht="16.5" customHeight="1" x14ac:dyDescent="0.2">
      <c r="A334" s="95"/>
      <c r="B334" s="94"/>
      <c r="C334" s="173" t="s">
        <v>527</v>
      </c>
      <c r="D334" s="173" t="s">
        <v>166</v>
      </c>
      <c r="E334" s="174" t="s">
        <v>782</v>
      </c>
      <c r="F334" s="175" t="s">
        <v>783</v>
      </c>
      <c r="G334" s="176" t="s">
        <v>187</v>
      </c>
      <c r="H334" s="177">
        <v>121.88</v>
      </c>
      <c r="I334" s="73"/>
      <c r="J334" s="178">
        <f>ROUND(I334*H334,2)</f>
        <v>0</v>
      </c>
      <c r="K334" s="175" t="s">
        <v>170</v>
      </c>
      <c r="L334" s="94"/>
      <c r="M334" s="179" t="s">
        <v>1</v>
      </c>
      <c r="N334" s="180" t="s">
        <v>43</v>
      </c>
      <c r="O334" s="181">
        <v>4.3999999999999997E-2</v>
      </c>
      <c r="P334" s="181">
        <f>O334*H334</f>
        <v>5.3627199999999995</v>
      </c>
      <c r="Q334" s="181">
        <v>0</v>
      </c>
      <c r="R334" s="181">
        <f>Q334*H334</f>
        <v>0</v>
      </c>
      <c r="S334" s="181">
        <v>0</v>
      </c>
      <c r="T334" s="182">
        <f>S334*H334</f>
        <v>0</v>
      </c>
      <c r="U334" s="95"/>
      <c r="V334" s="95"/>
      <c r="W334" s="95"/>
      <c r="X334" s="95"/>
      <c r="Y334" s="95"/>
      <c r="Z334" s="95"/>
      <c r="AA334" s="95"/>
      <c r="AB334" s="95"/>
      <c r="AC334" s="95"/>
      <c r="AD334" s="95"/>
      <c r="AE334" s="95"/>
      <c r="AR334" s="183" t="s">
        <v>171</v>
      </c>
      <c r="AT334" s="183" t="s">
        <v>166</v>
      </c>
      <c r="AU334" s="183" t="s">
        <v>87</v>
      </c>
      <c r="AY334" s="87" t="s">
        <v>164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87" t="s">
        <v>85</v>
      </c>
      <c r="BK334" s="184">
        <f>ROUND(I334*H334,2)</f>
        <v>0</v>
      </c>
      <c r="BL334" s="87" t="s">
        <v>171</v>
      </c>
      <c r="BM334" s="183" t="s">
        <v>1077</v>
      </c>
    </row>
    <row r="335" spans="1:65" s="97" customFormat="1" ht="16.5" customHeight="1" x14ac:dyDescent="0.2">
      <c r="A335" s="95"/>
      <c r="B335" s="94"/>
      <c r="C335" s="173" t="s">
        <v>533</v>
      </c>
      <c r="D335" s="173" t="s">
        <v>166</v>
      </c>
      <c r="E335" s="174" t="s">
        <v>785</v>
      </c>
      <c r="F335" s="175" t="s">
        <v>786</v>
      </c>
      <c r="G335" s="176" t="s">
        <v>187</v>
      </c>
      <c r="H335" s="177">
        <v>5.0199999999999996</v>
      </c>
      <c r="I335" s="73"/>
      <c r="J335" s="178">
        <f>ROUND(I335*H335,2)</f>
        <v>0</v>
      </c>
      <c r="K335" s="175" t="s">
        <v>170</v>
      </c>
      <c r="L335" s="94"/>
      <c r="M335" s="179" t="s">
        <v>1</v>
      </c>
      <c r="N335" s="180" t="s">
        <v>43</v>
      </c>
      <c r="O335" s="181">
        <v>4.3999999999999997E-2</v>
      </c>
      <c r="P335" s="181">
        <f>O335*H335</f>
        <v>0.22087999999999997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R335" s="183" t="s">
        <v>171</v>
      </c>
      <c r="AT335" s="183" t="s">
        <v>166</v>
      </c>
      <c r="AU335" s="183" t="s">
        <v>87</v>
      </c>
      <c r="AY335" s="87" t="s">
        <v>164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87" t="s">
        <v>85</v>
      </c>
      <c r="BK335" s="184">
        <f>ROUND(I335*H335,2)</f>
        <v>0</v>
      </c>
      <c r="BL335" s="87" t="s">
        <v>171</v>
      </c>
      <c r="BM335" s="183" t="s">
        <v>1078</v>
      </c>
    </row>
    <row r="336" spans="1:65" s="97" customFormat="1" ht="21.75" customHeight="1" x14ac:dyDescent="0.2">
      <c r="A336" s="95"/>
      <c r="B336" s="94"/>
      <c r="C336" s="173" t="s">
        <v>539</v>
      </c>
      <c r="D336" s="173" t="s">
        <v>166</v>
      </c>
      <c r="E336" s="174" t="s">
        <v>788</v>
      </c>
      <c r="F336" s="175" t="s">
        <v>789</v>
      </c>
      <c r="G336" s="176" t="s">
        <v>187</v>
      </c>
      <c r="H336" s="177">
        <v>126.9</v>
      </c>
      <c r="I336" s="73"/>
      <c r="J336" s="178">
        <f>ROUND(I336*H336,2)</f>
        <v>0</v>
      </c>
      <c r="K336" s="175" t="s">
        <v>170</v>
      </c>
      <c r="L336" s="94"/>
      <c r="M336" s="179" t="s">
        <v>1</v>
      </c>
      <c r="N336" s="180" t="s">
        <v>43</v>
      </c>
      <c r="O336" s="181">
        <v>7.9000000000000001E-2</v>
      </c>
      <c r="P336" s="181">
        <f>O336*H336</f>
        <v>10.0251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95"/>
      <c r="V336" s="95"/>
      <c r="W336" s="95"/>
      <c r="X336" s="95"/>
      <c r="Y336" s="95"/>
      <c r="Z336" s="95"/>
      <c r="AA336" s="95"/>
      <c r="AB336" s="95"/>
      <c r="AC336" s="95"/>
      <c r="AD336" s="95"/>
      <c r="AE336" s="95"/>
      <c r="AR336" s="183" t="s">
        <v>171</v>
      </c>
      <c r="AT336" s="183" t="s">
        <v>166</v>
      </c>
      <c r="AU336" s="183" t="s">
        <v>87</v>
      </c>
      <c r="AY336" s="87" t="s">
        <v>164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87" t="s">
        <v>85</v>
      </c>
      <c r="BK336" s="184">
        <f>ROUND(I336*H336,2)</f>
        <v>0</v>
      </c>
      <c r="BL336" s="87" t="s">
        <v>171</v>
      </c>
      <c r="BM336" s="183" t="s">
        <v>1079</v>
      </c>
    </row>
    <row r="337" spans="1:65" s="198" customFormat="1" x14ac:dyDescent="0.2">
      <c r="B337" s="199"/>
      <c r="D337" s="185" t="s">
        <v>175</v>
      </c>
      <c r="E337" s="200" t="s">
        <v>1</v>
      </c>
      <c r="F337" s="201" t="s">
        <v>1080</v>
      </c>
      <c r="H337" s="202">
        <v>126.9</v>
      </c>
      <c r="I337" s="229"/>
      <c r="L337" s="199"/>
      <c r="M337" s="203"/>
      <c r="N337" s="204"/>
      <c r="O337" s="204"/>
      <c r="P337" s="204"/>
      <c r="Q337" s="204"/>
      <c r="R337" s="204"/>
      <c r="S337" s="204"/>
      <c r="T337" s="205"/>
      <c r="AT337" s="200" t="s">
        <v>175</v>
      </c>
      <c r="AU337" s="200" t="s">
        <v>87</v>
      </c>
      <c r="AV337" s="198" t="s">
        <v>87</v>
      </c>
      <c r="AW337" s="198" t="s">
        <v>33</v>
      </c>
      <c r="AX337" s="198" t="s">
        <v>85</v>
      </c>
      <c r="AY337" s="200" t="s">
        <v>164</v>
      </c>
    </row>
    <row r="338" spans="1:65" s="97" customFormat="1" ht="21.75" customHeight="1" x14ac:dyDescent="0.2">
      <c r="A338" s="95"/>
      <c r="B338" s="94"/>
      <c r="C338" s="173" t="s">
        <v>546</v>
      </c>
      <c r="D338" s="173" t="s">
        <v>166</v>
      </c>
      <c r="E338" s="174" t="s">
        <v>792</v>
      </c>
      <c r="F338" s="175" t="s">
        <v>793</v>
      </c>
      <c r="G338" s="176" t="s">
        <v>349</v>
      </c>
      <c r="H338" s="177">
        <v>2</v>
      </c>
      <c r="I338" s="73"/>
      <c r="J338" s="178">
        <f>ROUND(I338*H338,2)</f>
        <v>0</v>
      </c>
      <c r="K338" s="175" t="s">
        <v>170</v>
      </c>
      <c r="L338" s="94"/>
      <c r="M338" s="179" t="s">
        <v>1</v>
      </c>
      <c r="N338" s="180" t="s">
        <v>43</v>
      </c>
      <c r="O338" s="181">
        <v>10.3</v>
      </c>
      <c r="P338" s="181">
        <f>O338*H338</f>
        <v>20.6</v>
      </c>
      <c r="Q338" s="181">
        <v>0.46009</v>
      </c>
      <c r="R338" s="181">
        <f>Q338*H338</f>
        <v>0.92018</v>
      </c>
      <c r="S338" s="181">
        <v>0</v>
      </c>
      <c r="T338" s="182">
        <f>S338*H338</f>
        <v>0</v>
      </c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R338" s="183" t="s">
        <v>171</v>
      </c>
      <c r="AT338" s="183" t="s">
        <v>166</v>
      </c>
      <c r="AU338" s="183" t="s">
        <v>87</v>
      </c>
      <c r="AY338" s="87" t="s">
        <v>164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87" t="s">
        <v>85</v>
      </c>
      <c r="BK338" s="184">
        <f>ROUND(I338*H338,2)</f>
        <v>0</v>
      </c>
      <c r="BL338" s="87" t="s">
        <v>171</v>
      </c>
      <c r="BM338" s="183" t="s">
        <v>1081</v>
      </c>
    </row>
    <row r="339" spans="1:65" s="97" customFormat="1" ht="16.5" customHeight="1" x14ac:dyDescent="0.2">
      <c r="A339" s="95"/>
      <c r="B339" s="94"/>
      <c r="C339" s="173" t="s">
        <v>555</v>
      </c>
      <c r="D339" s="173" t="s">
        <v>166</v>
      </c>
      <c r="E339" s="174" t="s">
        <v>795</v>
      </c>
      <c r="F339" s="175" t="s">
        <v>796</v>
      </c>
      <c r="G339" s="176" t="s">
        <v>349</v>
      </c>
      <c r="H339" s="177">
        <v>16</v>
      </c>
      <c r="I339" s="73"/>
      <c r="J339" s="178">
        <f>ROUND(I339*H339,2)</f>
        <v>0</v>
      </c>
      <c r="K339" s="175" t="s">
        <v>170</v>
      </c>
      <c r="L339" s="94"/>
      <c r="M339" s="179" t="s">
        <v>1</v>
      </c>
      <c r="N339" s="180" t="s">
        <v>43</v>
      </c>
      <c r="O339" s="181">
        <v>0.86299999999999999</v>
      </c>
      <c r="P339" s="181">
        <f>O339*H339</f>
        <v>13.808</v>
      </c>
      <c r="Q339" s="181">
        <v>0.12303</v>
      </c>
      <c r="R339" s="181">
        <f>Q339*H339</f>
        <v>1.96848</v>
      </c>
      <c r="S339" s="181">
        <v>0</v>
      </c>
      <c r="T339" s="182">
        <f>S339*H339</f>
        <v>0</v>
      </c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R339" s="183" t="s">
        <v>171</v>
      </c>
      <c r="AT339" s="183" t="s">
        <v>166</v>
      </c>
      <c r="AU339" s="183" t="s">
        <v>87</v>
      </c>
      <c r="AY339" s="87" t="s">
        <v>164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87" t="s">
        <v>85</v>
      </c>
      <c r="BK339" s="184">
        <f>ROUND(I339*H339,2)</f>
        <v>0</v>
      </c>
      <c r="BL339" s="87" t="s">
        <v>171</v>
      </c>
      <c r="BM339" s="183" t="s">
        <v>1082</v>
      </c>
    </row>
    <row r="340" spans="1:65" s="191" customFormat="1" x14ac:dyDescent="0.2">
      <c r="B340" s="192"/>
      <c r="D340" s="185" t="s">
        <v>175</v>
      </c>
      <c r="E340" s="193" t="s">
        <v>1</v>
      </c>
      <c r="F340" s="194" t="s">
        <v>1015</v>
      </c>
      <c r="H340" s="193" t="s">
        <v>1</v>
      </c>
      <c r="I340" s="228"/>
      <c r="L340" s="192"/>
      <c r="M340" s="195"/>
      <c r="N340" s="196"/>
      <c r="O340" s="196"/>
      <c r="P340" s="196"/>
      <c r="Q340" s="196"/>
      <c r="R340" s="196"/>
      <c r="S340" s="196"/>
      <c r="T340" s="197"/>
      <c r="AT340" s="193" t="s">
        <v>175</v>
      </c>
      <c r="AU340" s="193" t="s">
        <v>87</v>
      </c>
      <c r="AV340" s="191" t="s">
        <v>85</v>
      </c>
      <c r="AW340" s="191" t="s">
        <v>33</v>
      </c>
      <c r="AX340" s="191" t="s">
        <v>78</v>
      </c>
      <c r="AY340" s="193" t="s">
        <v>164</v>
      </c>
    </row>
    <row r="341" spans="1:65" s="198" customFormat="1" x14ac:dyDescent="0.2">
      <c r="B341" s="199"/>
      <c r="D341" s="185" t="s">
        <v>175</v>
      </c>
      <c r="E341" s="200" t="s">
        <v>1</v>
      </c>
      <c r="F341" s="201" t="s">
        <v>263</v>
      </c>
      <c r="H341" s="202">
        <v>16</v>
      </c>
      <c r="I341" s="229"/>
      <c r="L341" s="199"/>
      <c r="M341" s="203"/>
      <c r="N341" s="204"/>
      <c r="O341" s="204"/>
      <c r="P341" s="204"/>
      <c r="Q341" s="204"/>
      <c r="R341" s="204"/>
      <c r="S341" s="204"/>
      <c r="T341" s="205"/>
      <c r="AT341" s="200" t="s">
        <v>175</v>
      </c>
      <c r="AU341" s="200" t="s">
        <v>87</v>
      </c>
      <c r="AV341" s="198" t="s">
        <v>87</v>
      </c>
      <c r="AW341" s="198" t="s">
        <v>33</v>
      </c>
      <c r="AX341" s="198" t="s">
        <v>85</v>
      </c>
      <c r="AY341" s="200" t="s">
        <v>164</v>
      </c>
    </row>
    <row r="342" spans="1:65" s="97" customFormat="1" ht="27.75" customHeight="1" x14ac:dyDescent="0.2">
      <c r="A342" s="95"/>
      <c r="B342" s="94"/>
      <c r="C342" s="214" t="s">
        <v>561</v>
      </c>
      <c r="D342" s="214" t="s">
        <v>278</v>
      </c>
      <c r="E342" s="215" t="s">
        <v>798</v>
      </c>
      <c r="F342" s="341" t="s">
        <v>799</v>
      </c>
      <c r="G342" s="217" t="s">
        <v>752</v>
      </c>
      <c r="H342" s="218">
        <v>16</v>
      </c>
      <c r="I342" s="74"/>
      <c r="J342" s="219">
        <f>ROUND(I342*H342,2)</f>
        <v>0</v>
      </c>
      <c r="K342" s="216" t="s">
        <v>1</v>
      </c>
      <c r="L342" s="220"/>
      <c r="M342" s="221" t="s">
        <v>1</v>
      </c>
      <c r="N342" s="222" t="s">
        <v>43</v>
      </c>
      <c r="O342" s="181">
        <v>0</v>
      </c>
      <c r="P342" s="181">
        <f>O342*H342</f>
        <v>0</v>
      </c>
      <c r="Q342" s="181">
        <v>7.1000000000000004E-3</v>
      </c>
      <c r="R342" s="181">
        <f>Q342*H342</f>
        <v>0.11360000000000001</v>
      </c>
      <c r="S342" s="181">
        <v>0</v>
      </c>
      <c r="T342" s="182">
        <f>S342*H342</f>
        <v>0</v>
      </c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R342" s="183" t="s">
        <v>212</v>
      </c>
      <c r="AT342" s="183" t="s">
        <v>278</v>
      </c>
      <c r="AU342" s="183" t="s">
        <v>87</v>
      </c>
      <c r="AY342" s="87" t="s">
        <v>164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87" t="s">
        <v>85</v>
      </c>
      <c r="BK342" s="184">
        <f>ROUND(I342*H342,2)</f>
        <v>0</v>
      </c>
      <c r="BL342" s="87" t="s">
        <v>171</v>
      </c>
      <c r="BM342" s="183" t="s">
        <v>1083</v>
      </c>
    </row>
    <row r="343" spans="1:65" s="97" customFormat="1" ht="16.5" customHeight="1" x14ac:dyDescent="0.2">
      <c r="A343" s="95"/>
      <c r="B343" s="94"/>
      <c r="C343" s="214"/>
      <c r="D343" s="214"/>
      <c r="E343" s="215"/>
      <c r="F343" s="216"/>
      <c r="G343" s="217"/>
      <c r="H343" s="218"/>
      <c r="I343" s="74"/>
      <c r="J343" s="219"/>
      <c r="K343" s="216"/>
      <c r="L343" s="220"/>
      <c r="M343" s="221"/>
      <c r="N343" s="222"/>
      <c r="O343" s="181"/>
      <c r="P343" s="181"/>
      <c r="Q343" s="181"/>
      <c r="R343" s="181"/>
      <c r="S343" s="181"/>
      <c r="T343" s="182"/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R343" s="183"/>
      <c r="AT343" s="183"/>
      <c r="AU343" s="183"/>
      <c r="AY343" s="87"/>
      <c r="BE343" s="184"/>
      <c r="BF343" s="184"/>
      <c r="BG343" s="184"/>
      <c r="BH343" s="184"/>
      <c r="BI343" s="184"/>
      <c r="BJ343" s="87"/>
      <c r="BK343" s="184"/>
      <c r="BL343" s="87"/>
      <c r="BM343" s="183"/>
    </row>
    <row r="344" spans="1:65" s="97" customFormat="1" ht="16.5" customHeight="1" x14ac:dyDescent="0.2">
      <c r="A344" s="95"/>
      <c r="B344" s="94"/>
      <c r="C344" s="173" t="s">
        <v>572</v>
      </c>
      <c r="D344" s="173" t="s">
        <v>166</v>
      </c>
      <c r="E344" s="174" t="s">
        <v>528</v>
      </c>
      <c r="F344" s="175" t="s">
        <v>529</v>
      </c>
      <c r="G344" s="176" t="s">
        <v>187</v>
      </c>
      <c r="H344" s="177">
        <v>126.9</v>
      </c>
      <c r="I344" s="73"/>
      <c r="J344" s="178">
        <f>ROUND(I344*H344,2)</f>
        <v>0</v>
      </c>
      <c r="K344" s="175" t="s">
        <v>170</v>
      </c>
      <c r="L344" s="94"/>
      <c r="M344" s="179" t="s">
        <v>1</v>
      </c>
      <c r="N344" s="180" t="s">
        <v>43</v>
      </c>
      <c r="O344" s="181">
        <v>2.5000000000000001E-2</v>
      </c>
      <c r="P344" s="181">
        <f>O344*H344</f>
        <v>3.1725000000000003</v>
      </c>
      <c r="Q344" s="181">
        <v>9.0000000000000006E-5</v>
      </c>
      <c r="R344" s="181">
        <f>Q344*H344</f>
        <v>1.1421000000000001E-2</v>
      </c>
      <c r="S344" s="181">
        <v>0</v>
      </c>
      <c r="T344" s="182">
        <f>S344*H344</f>
        <v>0</v>
      </c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R344" s="183" t="s">
        <v>171</v>
      </c>
      <c r="AT344" s="183" t="s">
        <v>166</v>
      </c>
      <c r="AU344" s="183" t="s">
        <v>87</v>
      </c>
      <c r="AY344" s="87" t="s">
        <v>164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87" t="s">
        <v>85</v>
      </c>
      <c r="BK344" s="184">
        <f>ROUND(I344*H344,2)</f>
        <v>0</v>
      </c>
      <c r="BL344" s="87" t="s">
        <v>171</v>
      </c>
      <c r="BM344" s="183" t="s">
        <v>1084</v>
      </c>
    </row>
    <row r="345" spans="1:65" s="198" customFormat="1" x14ac:dyDescent="0.2">
      <c r="B345" s="199"/>
      <c r="D345" s="185" t="s">
        <v>175</v>
      </c>
      <c r="E345" s="200" t="s">
        <v>1</v>
      </c>
      <c r="F345" s="201" t="s">
        <v>1085</v>
      </c>
      <c r="H345" s="202">
        <v>126.9</v>
      </c>
      <c r="I345" s="229"/>
      <c r="L345" s="199"/>
      <c r="M345" s="203"/>
      <c r="N345" s="204"/>
      <c r="O345" s="204"/>
      <c r="P345" s="204"/>
      <c r="Q345" s="204"/>
      <c r="R345" s="204"/>
      <c r="S345" s="204"/>
      <c r="T345" s="205"/>
      <c r="AT345" s="200" t="s">
        <v>175</v>
      </c>
      <c r="AU345" s="200" t="s">
        <v>87</v>
      </c>
      <c r="AV345" s="198" t="s">
        <v>87</v>
      </c>
      <c r="AW345" s="198" t="s">
        <v>33</v>
      </c>
      <c r="AX345" s="198" t="s">
        <v>85</v>
      </c>
      <c r="AY345" s="200" t="s">
        <v>164</v>
      </c>
    </row>
    <row r="346" spans="1:65" s="97" customFormat="1" ht="21.75" customHeight="1" x14ac:dyDescent="0.2">
      <c r="A346" s="95"/>
      <c r="B346" s="94"/>
      <c r="C346" s="173" t="s">
        <v>801</v>
      </c>
      <c r="D346" s="173" t="s">
        <v>166</v>
      </c>
      <c r="E346" s="174" t="s">
        <v>804</v>
      </c>
      <c r="F346" s="175" t="s">
        <v>805</v>
      </c>
      <c r="G346" s="176" t="s">
        <v>349</v>
      </c>
      <c r="H346" s="177">
        <v>2</v>
      </c>
      <c r="I346" s="73"/>
      <c r="J346" s="178">
        <f>ROUND(I346*H346,2)</f>
        <v>0</v>
      </c>
      <c r="K346" s="175" t="s">
        <v>1</v>
      </c>
      <c r="L346" s="94"/>
      <c r="M346" s="179" t="s">
        <v>1</v>
      </c>
      <c r="N346" s="180" t="s">
        <v>43</v>
      </c>
      <c r="O346" s="181">
        <v>3.3000000000000002E-2</v>
      </c>
      <c r="P346" s="181">
        <f>O346*H346</f>
        <v>6.6000000000000003E-2</v>
      </c>
      <c r="Q346" s="181">
        <v>1.4999999999999999E-4</v>
      </c>
      <c r="R346" s="181">
        <f>Q346*H346</f>
        <v>2.9999999999999997E-4</v>
      </c>
      <c r="S346" s="181">
        <v>0</v>
      </c>
      <c r="T346" s="182">
        <f>S346*H346</f>
        <v>0</v>
      </c>
      <c r="U346" s="95"/>
      <c r="V346" s="95"/>
      <c r="W346" s="95"/>
      <c r="X346" s="95"/>
      <c r="Y346" s="95"/>
      <c r="Z346" s="95"/>
      <c r="AA346" s="95"/>
      <c r="AB346" s="95"/>
      <c r="AC346" s="95"/>
      <c r="AD346" s="95"/>
      <c r="AE346" s="95"/>
      <c r="AR346" s="183" t="s">
        <v>171</v>
      </c>
      <c r="AT346" s="183" t="s">
        <v>166</v>
      </c>
      <c r="AU346" s="183" t="s">
        <v>87</v>
      </c>
      <c r="AY346" s="87" t="s">
        <v>164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87" t="s">
        <v>85</v>
      </c>
      <c r="BK346" s="184">
        <f>ROUND(I346*H346,2)</f>
        <v>0</v>
      </c>
      <c r="BL346" s="87" t="s">
        <v>171</v>
      </c>
      <c r="BM346" s="183" t="s">
        <v>1086</v>
      </c>
    </row>
    <row r="347" spans="1:65" s="191" customFormat="1" x14ac:dyDescent="0.2">
      <c r="B347" s="192"/>
      <c r="D347" s="185" t="s">
        <v>175</v>
      </c>
      <c r="E347" s="193" t="s">
        <v>1</v>
      </c>
      <c r="F347" s="194" t="s">
        <v>807</v>
      </c>
      <c r="H347" s="193" t="s">
        <v>1</v>
      </c>
      <c r="I347" s="228"/>
      <c r="L347" s="192"/>
      <c r="M347" s="195"/>
      <c r="N347" s="196"/>
      <c r="O347" s="196"/>
      <c r="P347" s="196"/>
      <c r="Q347" s="196"/>
      <c r="R347" s="196"/>
      <c r="S347" s="196"/>
      <c r="T347" s="197"/>
      <c r="AT347" s="193" t="s">
        <v>175</v>
      </c>
      <c r="AU347" s="193" t="s">
        <v>87</v>
      </c>
      <c r="AV347" s="191" t="s">
        <v>85</v>
      </c>
      <c r="AW347" s="191" t="s">
        <v>33</v>
      </c>
      <c r="AX347" s="191" t="s">
        <v>78</v>
      </c>
      <c r="AY347" s="193" t="s">
        <v>164</v>
      </c>
    </row>
    <row r="348" spans="1:65" s="198" customFormat="1" x14ac:dyDescent="0.2">
      <c r="B348" s="199"/>
      <c r="D348" s="185" t="s">
        <v>175</v>
      </c>
      <c r="E348" s="200" t="s">
        <v>1</v>
      </c>
      <c r="F348" s="201" t="s">
        <v>87</v>
      </c>
      <c r="H348" s="202">
        <v>2</v>
      </c>
      <c r="I348" s="229"/>
      <c r="L348" s="199"/>
      <c r="M348" s="203"/>
      <c r="N348" s="204"/>
      <c r="O348" s="204"/>
      <c r="P348" s="204"/>
      <c r="Q348" s="204"/>
      <c r="R348" s="204"/>
      <c r="S348" s="204"/>
      <c r="T348" s="205"/>
      <c r="AT348" s="200" t="s">
        <v>175</v>
      </c>
      <c r="AU348" s="200" t="s">
        <v>87</v>
      </c>
      <c r="AV348" s="198" t="s">
        <v>87</v>
      </c>
      <c r="AW348" s="198" t="s">
        <v>33</v>
      </c>
      <c r="AX348" s="198" t="s">
        <v>85</v>
      </c>
      <c r="AY348" s="200" t="s">
        <v>164</v>
      </c>
    </row>
    <row r="349" spans="1:65" s="97" customFormat="1" ht="21.75" customHeight="1" x14ac:dyDescent="0.2">
      <c r="A349" s="95"/>
      <c r="B349" s="94"/>
      <c r="C349" s="173" t="s">
        <v>803</v>
      </c>
      <c r="D349" s="173" t="s">
        <v>166</v>
      </c>
      <c r="E349" s="174" t="s">
        <v>809</v>
      </c>
      <c r="F349" s="175" t="s">
        <v>810</v>
      </c>
      <c r="G349" s="176" t="s">
        <v>349</v>
      </c>
      <c r="H349" s="177">
        <v>2</v>
      </c>
      <c r="I349" s="73"/>
      <c r="J349" s="178">
        <f>ROUND(I349*H349,2)</f>
        <v>0</v>
      </c>
      <c r="K349" s="175" t="s">
        <v>1</v>
      </c>
      <c r="L349" s="94"/>
      <c r="M349" s="179" t="s">
        <v>1</v>
      </c>
      <c r="N349" s="180" t="s">
        <v>43</v>
      </c>
      <c r="O349" s="181">
        <v>6.6000000000000003E-2</v>
      </c>
      <c r="P349" s="181">
        <f>O349*H349</f>
        <v>0.13200000000000001</v>
      </c>
      <c r="Q349" s="181">
        <v>2.0000000000000001E-4</v>
      </c>
      <c r="R349" s="181">
        <f>Q349*H349</f>
        <v>4.0000000000000002E-4</v>
      </c>
      <c r="S349" s="181">
        <v>0</v>
      </c>
      <c r="T349" s="182">
        <f>S349*H349</f>
        <v>0</v>
      </c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R349" s="183" t="s">
        <v>171</v>
      </c>
      <c r="AT349" s="183" t="s">
        <v>166</v>
      </c>
      <c r="AU349" s="183" t="s">
        <v>87</v>
      </c>
      <c r="AY349" s="87" t="s">
        <v>164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87" t="s">
        <v>85</v>
      </c>
      <c r="BK349" s="184">
        <f>ROUND(I349*H349,2)</f>
        <v>0</v>
      </c>
      <c r="BL349" s="87" t="s">
        <v>171</v>
      </c>
      <c r="BM349" s="183" t="s">
        <v>1087</v>
      </c>
    </row>
    <row r="350" spans="1:65" s="191" customFormat="1" x14ac:dyDescent="0.2">
      <c r="B350" s="192"/>
      <c r="D350" s="185" t="s">
        <v>175</v>
      </c>
      <c r="E350" s="193" t="s">
        <v>1</v>
      </c>
      <c r="F350" s="194" t="s">
        <v>807</v>
      </c>
      <c r="H350" s="193" t="s">
        <v>1</v>
      </c>
      <c r="I350" s="228"/>
      <c r="L350" s="192"/>
      <c r="M350" s="195"/>
      <c r="N350" s="196"/>
      <c r="O350" s="196"/>
      <c r="P350" s="196"/>
      <c r="Q350" s="196"/>
      <c r="R350" s="196"/>
      <c r="S350" s="196"/>
      <c r="T350" s="197"/>
      <c r="AT350" s="193" t="s">
        <v>175</v>
      </c>
      <c r="AU350" s="193" t="s">
        <v>87</v>
      </c>
      <c r="AV350" s="191" t="s">
        <v>85</v>
      </c>
      <c r="AW350" s="191" t="s">
        <v>33</v>
      </c>
      <c r="AX350" s="191" t="s">
        <v>78</v>
      </c>
      <c r="AY350" s="193" t="s">
        <v>164</v>
      </c>
    </row>
    <row r="351" spans="1:65" s="198" customFormat="1" x14ac:dyDescent="0.2">
      <c r="B351" s="199"/>
      <c r="D351" s="185" t="s">
        <v>175</v>
      </c>
      <c r="E351" s="200" t="s">
        <v>1</v>
      </c>
      <c r="F351" s="201" t="s">
        <v>87</v>
      </c>
      <c r="H351" s="202">
        <v>2</v>
      </c>
      <c r="I351" s="229"/>
      <c r="L351" s="199"/>
      <c r="M351" s="203"/>
      <c r="N351" s="204"/>
      <c r="O351" s="204"/>
      <c r="P351" s="204"/>
      <c r="Q351" s="204"/>
      <c r="R351" s="204"/>
      <c r="S351" s="204"/>
      <c r="T351" s="205"/>
      <c r="AT351" s="200" t="s">
        <v>175</v>
      </c>
      <c r="AU351" s="200" t="s">
        <v>87</v>
      </c>
      <c r="AV351" s="198" t="s">
        <v>87</v>
      </c>
      <c r="AW351" s="198" t="s">
        <v>33</v>
      </c>
      <c r="AX351" s="198" t="s">
        <v>85</v>
      </c>
      <c r="AY351" s="200" t="s">
        <v>164</v>
      </c>
    </row>
    <row r="352" spans="1:65" s="160" customFormat="1" ht="22.9" customHeight="1" x14ac:dyDescent="0.2">
      <c r="B352" s="161"/>
      <c r="D352" s="162" t="s">
        <v>77</v>
      </c>
      <c r="E352" s="171" t="s">
        <v>544</v>
      </c>
      <c r="F352" s="171" t="s">
        <v>545</v>
      </c>
      <c r="I352" s="231"/>
      <c r="J352" s="172">
        <f>BK352</f>
        <v>0</v>
      </c>
      <c r="L352" s="161"/>
      <c r="M352" s="165"/>
      <c r="N352" s="166"/>
      <c r="O352" s="166"/>
      <c r="P352" s="167">
        <f>SUM(P353:P359)</f>
        <v>0.12785999999999997</v>
      </c>
      <c r="Q352" s="166"/>
      <c r="R352" s="167">
        <f>SUM(R353:R359)</f>
        <v>0</v>
      </c>
      <c r="S352" s="166"/>
      <c r="T352" s="168">
        <f>SUM(T353:T359)</f>
        <v>0</v>
      </c>
      <c r="AR352" s="162" t="s">
        <v>85</v>
      </c>
      <c r="AT352" s="169" t="s">
        <v>77</v>
      </c>
      <c r="AU352" s="169" t="s">
        <v>85</v>
      </c>
      <c r="AY352" s="162" t="s">
        <v>164</v>
      </c>
      <c r="BK352" s="170">
        <f>SUM(BK353:BK359)</f>
        <v>0</v>
      </c>
    </row>
    <row r="353" spans="1:65" s="97" customFormat="1" ht="21.75" customHeight="1" x14ac:dyDescent="0.2">
      <c r="A353" s="95"/>
      <c r="B353" s="94"/>
      <c r="C353" s="173" t="s">
        <v>808</v>
      </c>
      <c r="D353" s="173" t="s">
        <v>166</v>
      </c>
      <c r="E353" s="174" t="s">
        <v>547</v>
      </c>
      <c r="F353" s="175" t="s">
        <v>548</v>
      </c>
      <c r="G353" s="176" t="s">
        <v>281</v>
      </c>
      <c r="H353" s="177">
        <v>4.2619999999999996</v>
      </c>
      <c r="I353" s="73"/>
      <c r="J353" s="178">
        <f>ROUND(I353*H353,2)</f>
        <v>0</v>
      </c>
      <c r="K353" s="175" t="s">
        <v>1</v>
      </c>
      <c r="L353" s="94"/>
      <c r="M353" s="179" t="s">
        <v>1</v>
      </c>
      <c r="N353" s="180" t="s">
        <v>43</v>
      </c>
      <c r="O353" s="181">
        <v>0.03</v>
      </c>
      <c r="P353" s="181">
        <f>O353*H353</f>
        <v>0.12785999999999997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R353" s="183" t="s">
        <v>171</v>
      </c>
      <c r="AT353" s="183" t="s">
        <v>166</v>
      </c>
      <c r="AU353" s="183" t="s">
        <v>87</v>
      </c>
      <c r="AY353" s="87" t="s">
        <v>164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87" t="s">
        <v>85</v>
      </c>
      <c r="BK353" s="184">
        <f>ROUND(I353*H353,2)</f>
        <v>0</v>
      </c>
      <c r="BL353" s="87" t="s">
        <v>171</v>
      </c>
      <c r="BM353" s="183" t="s">
        <v>1088</v>
      </c>
    </row>
    <row r="354" spans="1:65" s="191" customFormat="1" x14ac:dyDescent="0.2">
      <c r="B354" s="192"/>
      <c r="D354" s="185" t="s">
        <v>175</v>
      </c>
      <c r="E354" s="193" t="s">
        <v>1</v>
      </c>
      <c r="F354" s="194" t="s">
        <v>550</v>
      </c>
      <c r="H354" s="193" t="s">
        <v>1</v>
      </c>
      <c r="I354" s="228"/>
      <c r="L354" s="192"/>
      <c r="M354" s="195"/>
      <c r="N354" s="196"/>
      <c r="O354" s="196"/>
      <c r="P354" s="196"/>
      <c r="Q354" s="196"/>
      <c r="R354" s="196"/>
      <c r="S354" s="196"/>
      <c r="T354" s="197"/>
      <c r="AT354" s="193" t="s">
        <v>175</v>
      </c>
      <c r="AU354" s="193" t="s">
        <v>87</v>
      </c>
      <c r="AV354" s="191" t="s">
        <v>85</v>
      </c>
      <c r="AW354" s="191" t="s">
        <v>33</v>
      </c>
      <c r="AX354" s="191" t="s">
        <v>78</v>
      </c>
      <c r="AY354" s="193" t="s">
        <v>164</v>
      </c>
    </row>
    <row r="355" spans="1:65" s="191" customFormat="1" x14ac:dyDescent="0.2">
      <c r="B355" s="192"/>
      <c r="D355" s="185" t="s">
        <v>175</v>
      </c>
      <c r="E355" s="193" t="s">
        <v>1</v>
      </c>
      <c r="F355" s="194" t="s">
        <v>551</v>
      </c>
      <c r="H355" s="193" t="s">
        <v>1</v>
      </c>
      <c r="I355" s="228"/>
      <c r="L355" s="192"/>
      <c r="M355" s="195"/>
      <c r="N355" s="196"/>
      <c r="O355" s="196"/>
      <c r="P355" s="196"/>
      <c r="Q355" s="196"/>
      <c r="R355" s="196"/>
      <c r="S355" s="196"/>
      <c r="T355" s="197"/>
      <c r="AT355" s="193" t="s">
        <v>175</v>
      </c>
      <c r="AU355" s="193" t="s">
        <v>87</v>
      </c>
      <c r="AV355" s="191" t="s">
        <v>85</v>
      </c>
      <c r="AW355" s="191" t="s">
        <v>33</v>
      </c>
      <c r="AX355" s="191" t="s">
        <v>78</v>
      </c>
      <c r="AY355" s="193" t="s">
        <v>164</v>
      </c>
    </row>
    <row r="356" spans="1:65" s="191" customFormat="1" x14ac:dyDescent="0.2">
      <c r="B356" s="192"/>
      <c r="D356" s="185" t="s">
        <v>175</v>
      </c>
      <c r="E356" s="193" t="s">
        <v>1</v>
      </c>
      <c r="F356" s="194" t="s">
        <v>268</v>
      </c>
      <c r="H356" s="193" t="s">
        <v>1</v>
      </c>
      <c r="I356" s="228"/>
      <c r="L356" s="192"/>
      <c r="M356" s="195"/>
      <c r="N356" s="196"/>
      <c r="O356" s="196"/>
      <c r="P356" s="196"/>
      <c r="Q356" s="196"/>
      <c r="R356" s="196"/>
      <c r="S356" s="196"/>
      <c r="T356" s="197"/>
      <c r="AT356" s="193" t="s">
        <v>175</v>
      </c>
      <c r="AU356" s="193" t="s">
        <v>87</v>
      </c>
      <c r="AV356" s="191" t="s">
        <v>85</v>
      </c>
      <c r="AW356" s="191" t="s">
        <v>33</v>
      </c>
      <c r="AX356" s="191" t="s">
        <v>78</v>
      </c>
      <c r="AY356" s="193" t="s">
        <v>164</v>
      </c>
    </row>
    <row r="357" spans="1:65" s="191" customFormat="1" x14ac:dyDescent="0.2">
      <c r="B357" s="192"/>
      <c r="D357" s="185" t="s">
        <v>175</v>
      </c>
      <c r="E357" s="193" t="s">
        <v>1</v>
      </c>
      <c r="F357" s="194" t="s">
        <v>269</v>
      </c>
      <c r="H357" s="193" t="s">
        <v>1</v>
      </c>
      <c r="I357" s="228"/>
      <c r="L357" s="192"/>
      <c r="M357" s="195"/>
      <c r="N357" s="196"/>
      <c r="O357" s="196"/>
      <c r="P357" s="196"/>
      <c r="Q357" s="196"/>
      <c r="R357" s="196"/>
      <c r="S357" s="196"/>
      <c r="T357" s="197"/>
      <c r="AT357" s="193" t="s">
        <v>175</v>
      </c>
      <c r="AU357" s="193" t="s">
        <v>87</v>
      </c>
      <c r="AV357" s="191" t="s">
        <v>85</v>
      </c>
      <c r="AW357" s="191" t="s">
        <v>33</v>
      </c>
      <c r="AX357" s="191" t="s">
        <v>78</v>
      </c>
      <c r="AY357" s="193" t="s">
        <v>164</v>
      </c>
    </row>
    <row r="358" spans="1:65" s="198" customFormat="1" x14ac:dyDescent="0.2">
      <c r="B358" s="199"/>
      <c r="D358" s="185" t="s">
        <v>175</v>
      </c>
      <c r="E358" s="200" t="s">
        <v>1</v>
      </c>
      <c r="F358" s="201" t="s">
        <v>1089</v>
      </c>
      <c r="H358" s="202">
        <v>4.2619999999999996</v>
      </c>
      <c r="I358" s="229"/>
      <c r="L358" s="199"/>
      <c r="M358" s="203"/>
      <c r="N358" s="204"/>
      <c r="O358" s="204"/>
      <c r="P358" s="204"/>
      <c r="Q358" s="204"/>
      <c r="R358" s="204"/>
      <c r="S358" s="204"/>
      <c r="T358" s="205"/>
      <c r="AT358" s="200" t="s">
        <v>175</v>
      </c>
      <c r="AU358" s="200" t="s">
        <v>87</v>
      </c>
      <c r="AV358" s="198" t="s">
        <v>87</v>
      </c>
      <c r="AW358" s="198" t="s">
        <v>33</v>
      </c>
      <c r="AX358" s="198" t="s">
        <v>78</v>
      </c>
      <c r="AY358" s="200" t="s">
        <v>164</v>
      </c>
    </row>
    <row r="359" spans="1:65" s="206" customFormat="1" x14ac:dyDescent="0.2">
      <c r="B359" s="207"/>
      <c r="D359" s="185" t="s">
        <v>175</v>
      </c>
      <c r="E359" s="208" t="s">
        <v>1</v>
      </c>
      <c r="F359" s="209" t="s">
        <v>233</v>
      </c>
      <c r="H359" s="210">
        <v>4.2619999999999996</v>
      </c>
      <c r="I359" s="230"/>
      <c r="L359" s="207"/>
      <c r="M359" s="211"/>
      <c r="N359" s="212"/>
      <c r="O359" s="212"/>
      <c r="P359" s="212"/>
      <c r="Q359" s="212"/>
      <c r="R359" s="212"/>
      <c r="S359" s="212"/>
      <c r="T359" s="213"/>
      <c r="AT359" s="208" t="s">
        <v>175</v>
      </c>
      <c r="AU359" s="208" t="s">
        <v>87</v>
      </c>
      <c r="AV359" s="206" t="s">
        <v>171</v>
      </c>
      <c r="AW359" s="206" t="s">
        <v>33</v>
      </c>
      <c r="AX359" s="206" t="s">
        <v>85</v>
      </c>
      <c r="AY359" s="208" t="s">
        <v>164</v>
      </c>
    </row>
    <row r="360" spans="1:65" s="160" customFormat="1" ht="22.9" customHeight="1" x14ac:dyDescent="0.2">
      <c r="B360" s="161"/>
      <c r="D360" s="162" t="s">
        <v>77</v>
      </c>
      <c r="E360" s="171" t="s">
        <v>553</v>
      </c>
      <c r="F360" s="171" t="s">
        <v>554</v>
      </c>
      <c r="I360" s="231"/>
      <c r="J360" s="172">
        <f>BK360</f>
        <v>0</v>
      </c>
      <c r="L360" s="161"/>
      <c r="M360" s="165"/>
      <c r="N360" s="166"/>
      <c r="O360" s="166"/>
      <c r="P360" s="167">
        <f>P361</f>
        <v>6.5031119999999998</v>
      </c>
      <c r="Q360" s="166"/>
      <c r="R360" s="167">
        <f>R361</f>
        <v>0</v>
      </c>
      <c r="S360" s="166"/>
      <c r="T360" s="168">
        <f>T361</f>
        <v>0</v>
      </c>
      <c r="AR360" s="162" t="s">
        <v>85</v>
      </c>
      <c r="AT360" s="169" t="s">
        <v>77</v>
      </c>
      <c r="AU360" s="169" t="s">
        <v>85</v>
      </c>
      <c r="AY360" s="162" t="s">
        <v>164</v>
      </c>
      <c r="BK360" s="170">
        <f>BK361</f>
        <v>0</v>
      </c>
    </row>
    <row r="361" spans="1:65" s="97" customFormat="1" ht="33" customHeight="1" x14ac:dyDescent="0.2">
      <c r="A361" s="95"/>
      <c r="B361" s="94"/>
      <c r="C361" s="173" t="s">
        <v>812</v>
      </c>
      <c r="D361" s="173" t="s">
        <v>166</v>
      </c>
      <c r="E361" s="174" t="s">
        <v>816</v>
      </c>
      <c r="F361" s="175" t="s">
        <v>817</v>
      </c>
      <c r="G361" s="176" t="s">
        <v>281</v>
      </c>
      <c r="H361" s="177">
        <v>7.8540000000000001</v>
      </c>
      <c r="I361" s="73"/>
      <c r="J361" s="178">
        <f>ROUND(I361*H361,2)</f>
        <v>0</v>
      </c>
      <c r="K361" s="175" t="s">
        <v>170</v>
      </c>
      <c r="L361" s="94"/>
      <c r="M361" s="179" t="s">
        <v>1</v>
      </c>
      <c r="N361" s="180" t="s">
        <v>43</v>
      </c>
      <c r="O361" s="181">
        <v>0.82799999999999996</v>
      </c>
      <c r="P361" s="181">
        <f>O361*H361</f>
        <v>6.5031119999999998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R361" s="183" t="s">
        <v>171</v>
      </c>
      <c r="AT361" s="183" t="s">
        <v>166</v>
      </c>
      <c r="AU361" s="183" t="s">
        <v>87</v>
      </c>
      <c r="AY361" s="87" t="s">
        <v>164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87" t="s">
        <v>85</v>
      </c>
      <c r="BK361" s="184">
        <f>ROUND(I361*H361,2)</f>
        <v>0</v>
      </c>
      <c r="BL361" s="87" t="s">
        <v>171</v>
      </c>
      <c r="BM361" s="183" t="s">
        <v>1090</v>
      </c>
    </row>
    <row r="362" spans="1:65" s="160" customFormat="1" ht="25.9" customHeight="1" x14ac:dyDescent="0.2">
      <c r="B362" s="161"/>
      <c r="D362" s="162" t="s">
        <v>77</v>
      </c>
      <c r="E362" s="163" t="s">
        <v>559</v>
      </c>
      <c r="F362" s="163" t="s">
        <v>560</v>
      </c>
      <c r="I362" s="231"/>
      <c r="J362" s="164">
        <f>BK362</f>
        <v>0</v>
      </c>
      <c r="L362" s="161"/>
      <c r="M362" s="165"/>
      <c r="N362" s="166"/>
      <c r="O362" s="166"/>
      <c r="P362" s="167">
        <f>SUM(P363:P384)</f>
        <v>0.41665999999999997</v>
      </c>
      <c r="Q362" s="166"/>
      <c r="R362" s="167">
        <f>SUM(R363:R384)</f>
        <v>8.5340000000000004E-4</v>
      </c>
      <c r="S362" s="166"/>
      <c r="T362" s="168">
        <f>SUM(T363:T384)</f>
        <v>0</v>
      </c>
      <c r="AR362" s="162" t="s">
        <v>171</v>
      </c>
      <c r="AT362" s="169" t="s">
        <v>77</v>
      </c>
      <c r="AU362" s="169" t="s">
        <v>78</v>
      </c>
      <c r="AY362" s="162" t="s">
        <v>164</v>
      </c>
      <c r="BK362" s="170">
        <f>SUM(BK363:BK384)</f>
        <v>0</v>
      </c>
    </row>
    <row r="363" spans="1:65" s="97" customFormat="1" ht="16.5" customHeight="1" x14ac:dyDescent="0.2">
      <c r="A363" s="95"/>
      <c r="B363" s="94"/>
      <c r="C363" s="173" t="s">
        <v>815</v>
      </c>
      <c r="D363" s="173" t="s">
        <v>166</v>
      </c>
      <c r="E363" s="174" t="s">
        <v>820</v>
      </c>
      <c r="F363" s="175" t="s">
        <v>821</v>
      </c>
      <c r="G363" s="176" t="s">
        <v>187</v>
      </c>
      <c r="H363" s="177">
        <v>121.88</v>
      </c>
      <c r="I363" s="73"/>
      <c r="J363" s="178">
        <f>ROUND(I363*H363,2)</f>
        <v>0</v>
      </c>
      <c r="K363" s="175" t="s">
        <v>1</v>
      </c>
      <c r="L363" s="94"/>
      <c r="M363" s="179" t="s">
        <v>1</v>
      </c>
      <c r="N363" s="180" t="s">
        <v>43</v>
      </c>
      <c r="O363" s="181">
        <v>0</v>
      </c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R363" s="183" t="s">
        <v>822</v>
      </c>
      <c r="AT363" s="183" t="s">
        <v>166</v>
      </c>
      <c r="AU363" s="183" t="s">
        <v>85</v>
      </c>
      <c r="AY363" s="87" t="s">
        <v>164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87" t="s">
        <v>85</v>
      </c>
      <c r="BK363" s="184">
        <f>ROUND(I363*H363,2)</f>
        <v>0</v>
      </c>
      <c r="BL363" s="87" t="s">
        <v>822</v>
      </c>
      <c r="BM363" s="183" t="s">
        <v>1091</v>
      </c>
    </row>
    <row r="364" spans="1:65" s="97" customFormat="1" ht="16.5" customHeight="1" x14ac:dyDescent="0.2">
      <c r="A364" s="95"/>
      <c r="B364" s="94"/>
      <c r="C364" s="173" t="s">
        <v>819</v>
      </c>
      <c r="D364" s="173" t="s">
        <v>166</v>
      </c>
      <c r="E364" s="174" t="s">
        <v>825</v>
      </c>
      <c r="F364" s="175" t="s">
        <v>826</v>
      </c>
      <c r="G364" s="176" t="s">
        <v>187</v>
      </c>
      <c r="H364" s="177">
        <v>5.0199999999999996</v>
      </c>
      <c r="I364" s="73"/>
      <c r="J364" s="178">
        <f>ROUND(I364*H364,2)</f>
        <v>0</v>
      </c>
      <c r="K364" s="175" t="s">
        <v>1</v>
      </c>
      <c r="L364" s="94"/>
      <c r="M364" s="179" t="s">
        <v>1</v>
      </c>
      <c r="N364" s="180" t="s">
        <v>43</v>
      </c>
      <c r="O364" s="181">
        <v>8.3000000000000004E-2</v>
      </c>
      <c r="P364" s="181">
        <f>O364*H364</f>
        <v>0.41665999999999997</v>
      </c>
      <c r="Q364" s="181">
        <v>1.7000000000000001E-4</v>
      </c>
      <c r="R364" s="181">
        <f>Q364*H364</f>
        <v>8.5340000000000004E-4</v>
      </c>
      <c r="S364" s="181">
        <v>0</v>
      </c>
      <c r="T364" s="182">
        <f>S364*H364</f>
        <v>0</v>
      </c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R364" s="183" t="s">
        <v>822</v>
      </c>
      <c r="AT364" s="183" t="s">
        <v>166</v>
      </c>
      <c r="AU364" s="183" t="s">
        <v>85</v>
      </c>
      <c r="AY364" s="87" t="s">
        <v>164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87" t="s">
        <v>85</v>
      </c>
      <c r="BK364" s="184">
        <f>ROUND(I364*H364,2)</f>
        <v>0</v>
      </c>
      <c r="BL364" s="87" t="s">
        <v>822</v>
      </c>
      <c r="BM364" s="183" t="s">
        <v>1092</v>
      </c>
    </row>
    <row r="365" spans="1:65" s="97" customFormat="1" ht="16.5" customHeight="1" x14ac:dyDescent="0.2">
      <c r="A365" s="95"/>
      <c r="B365" s="94"/>
      <c r="C365" s="173" t="s">
        <v>824</v>
      </c>
      <c r="D365" s="173" t="s">
        <v>166</v>
      </c>
      <c r="E365" s="174" t="s">
        <v>829</v>
      </c>
      <c r="F365" s="175" t="s">
        <v>830</v>
      </c>
      <c r="G365" s="176" t="s">
        <v>564</v>
      </c>
      <c r="H365" s="177">
        <v>1</v>
      </c>
      <c r="I365" s="73"/>
      <c r="J365" s="178">
        <f>ROUND(I365*H365,2)</f>
        <v>0</v>
      </c>
      <c r="K365" s="175" t="s">
        <v>1</v>
      </c>
      <c r="L365" s="94"/>
      <c r="M365" s="179" t="s">
        <v>1</v>
      </c>
      <c r="N365" s="180" t="s">
        <v>43</v>
      </c>
      <c r="O365" s="181">
        <v>0</v>
      </c>
      <c r="P365" s="181">
        <f>O365*H365</f>
        <v>0</v>
      </c>
      <c r="Q365" s="181">
        <v>0</v>
      </c>
      <c r="R365" s="181">
        <f>Q365*H365</f>
        <v>0</v>
      </c>
      <c r="S365" s="181">
        <v>0</v>
      </c>
      <c r="T365" s="182">
        <f>S365*H365</f>
        <v>0</v>
      </c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R365" s="183" t="s">
        <v>822</v>
      </c>
      <c r="AT365" s="183" t="s">
        <v>166</v>
      </c>
      <c r="AU365" s="183" t="s">
        <v>85</v>
      </c>
      <c r="AY365" s="87" t="s">
        <v>164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87" t="s">
        <v>85</v>
      </c>
      <c r="BK365" s="184">
        <f>ROUND(I365*H365,2)</f>
        <v>0</v>
      </c>
      <c r="BL365" s="87" t="s">
        <v>822</v>
      </c>
      <c r="BM365" s="183" t="s">
        <v>1093</v>
      </c>
    </row>
    <row r="366" spans="1:65" s="97" customFormat="1" ht="16.5" customHeight="1" x14ac:dyDescent="0.2">
      <c r="A366" s="95"/>
      <c r="B366" s="94"/>
      <c r="C366" s="173" t="s">
        <v>828</v>
      </c>
      <c r="D366" s="173" t="s">
        <v>166</v>
      </c>
      <c r="E366" s="174" t="s">
        <v>1094</v>
      </c>
      <c r="F366" s="175" t="s">
        <v>1095</v>
      </c>
      <c r="G366" s="176" t="s">
        <v>187</v>
      </c>
      <c r="H366" s="177">
        <v>39</v>
      </c>
      <c r="I366" s="73"/>
      <c r="J366" s="178">
        <f>ROUND(I366*H366,2)</f>
        <v>0</v>
      </c>
      <c r="K366" s="175" t="s">
        <v>1</v>
      </c>
      <c r="L366" s="94"/>
      <c r="M366" s="179" t="s">
        <v>1</v>
      </c>
      <c r="N366" s="180" t="s">
        <v>43</v>
      </c>
      <c r="O366" s="181">
        <v>0</v>
      </c>
      <c r="P366" s="181">
        <f>O366*H366</f>
        <v>0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R366" s="183" t="s">
        <v>822</v>
      </c>
      <c r="AT366" s="183" t="s">
        <v>166</v>
      </c>
      <c r="AU366" s="183" t="s">
        <v>85</v>
      </c>
      <c r="AY366" s="87" t="s">
        <v>164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87" t="s">
        <v>85</v>
      </c>
      <c r="BK366" s="184">
        <f>ROUND(I366*H366,2)</f>
        <v>0</v>
      </c>
      <c r="BL366" s="87" t="s">
        <v>822</v>
      </c>
      <c r="BM366" s="183" t="s">
        <v>1096</v>
      </c>
    </row>
    <row r="367" spans="1:65" s="191" customFormat="1" ht="22.5" x14ac:dyDescent="0.2">
      <c r="B367" s="192"/>
      <c r="D367" s="185" t="s">
        <v>175</v>
      </c>
      <c r="E367" s="193" t="s">
        <v>1</v>
      </c>
      <c r="F367" s="194" t="s">
        <v>1097</v>
      </c>
      <c r="H367" s="193" t="s">
        <v>1</v>
      </c>
      <c r="I367" s="228"/>
      <c r="L367" s="192"/>
      <c r="M367" s="195"/>
      <c r="N367" s="196"/>
      <c r="O367" s="196"/>
      <c r="P367" s="196"/>
      <c r="Q367" s="196"/>
      <c r="R367" s="196"/>
      <c r="S367" s="196"/>
      <c r="T367" s="197"/>
      <c r="AT367" s="193" t="s">
        <v>175</v>
      </c>
      <c r="AU367" s="193" t="s">
        <v>85</v>
      </c>
      <c r="AV367" s="191" t="s">
        <v>85</v>
      </c>
      <c r="AW367" s="191" t="s">
        <v>33</v>
      </c>
      <c r="AX367" s="191" t="s">
        <v>78</v>
      </c>
      <c r="AY367" s="193" t="s">
        <v>164</v>
      </c>
    </row>
    <row r="368" spans="1:65" s="198" customFormat="1" x14ac:dyDescent="0.2">
      <c r="B368" s="199"/>
      <c r="D368" s="185" t="s">
        <v>175</v>
      </c>
      <c r="E368" s="200" t="s">
        <v>1</v>
      </c>
      <c r="F368" s="201" t="s">
        <v>1098</v>
      </c>
      <c r="H368" s="202">
        <v>39</v>
      </c>
      <c r="I368" s="229"/>
      <c r="L368" s="199"/>
      <c r="M368" s="203"/>
      <c r="N368" s="204"/>
      <c r="O368" s="204"/>
      <c r="P368" s="204"/>
      <c r="Q368" s="204"/>
      <c r="R368" s="204"/>
      <c r="S368" s="204"/>
      <c r="T368" s="205"/>
      <c r="AT368" s="200" t="s">
        <v>175</v>
      </c>
      <c r="AU368" s="200" t="s">
        <v>85</v>
      </c>
      <c r="AV368" s="198" t="s">
        <v>87</v>
      </c>
      <c r="AW368" s="198" t="s">
        <v>33</v>
      </c>
      <c r="AX368" s="198" t="s">
        <v>85</v>
      </c>
      <c r="AY368" s="200" t="s">
        <v>164</v>
      </c>
    </row>
    <row r="369" spans="1:65" s="97" customFormat="1" ht="16.5" customHeight="1" x14ac:dyDescent="0.2">
      <c r="A369" s="95"/>
      <c r="B369" s="94"/>
      <c r="C369" s="173" t="s">
        <v>1099</v>
      </c>
      <c r="D369" s="173" t="s">
        <v>166</v>
      </c>
      <c r="E369" s="174" t="s">
        <v>1100</v>
      </c>
      <c r="F369" s="175" t="s">
        <v>1101</v>
      </c>
      <c r="G369" s="176" t="s">
        <v>187</v>
      </c>
      <c r="H369" s="177">
        <v>15</v>
      </c>
      <c r="I369" s="73"/>
      <c r="J369" s="178">
        <f>ROUND(I369*H369,2)</f>
        <v>0</v>
      </c>
      <c r="K369" s="175" t="s">
        <v>1</v>
      </c>
      <c r="L369" s="94"/>
      <c r="M369" s="179" t="s">
        <v>1</v>
      </c>
      <c r="N369" s="180" t="s">
        <v>43</v>
      </c>
      <c r="O369" s="181">
        <v>0</v>
      </c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R369" s="183" t="s">
        <v>822</v>
      </c>
      <c r="AT369" s="183" t="s">
        <v>166</v>
      </c>
      <c r="AU369" s="183" t="s">
        <v>85</v>
      </c>
      <c r="AY369" s="87" t="s">
        <v>164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87" t="s">
        <v>85</v>
      </c>
      <c r="BK369" s="184">
        <f>ROUND(I369*H369,2)</f>
        <v>0</v>
      </c>
      <c r="BL369" s="87" t="s">
        <v>822</v>
      </c>
      <c r="BM369" s="183" t="s">
        <v>1102</v>
      </c>
    </row>
    <row r="370" spans="1:65" s="191" customFormat="1" ht="22.5" x14ac:dyDescent="0.2">
      <c r="B370" s="192"/>
      <c r="D370" s="185" t="s">
        <v>175</v>
      </c>
      <c r="E370" s="193" t="s">
        <v>1</v>
      </c>
      <c r="F370" s="194" t="s">
        <v>1097</v>
      </c>
      <c r="H370" s="193" t="s">
        <v>1</v>
      </c>
      <c r="I370" s="228"/>
      <c r="L370" s="192"/>
      <c r="M370" s="195"/>
      <c r="N370" s="196"/>
      <c r="O370" s="196"/>
      <c r="P370" s="196"/>
      <c r="Q370" s="196"/>
      <c r="R370" s="196"/>
      <c r="S370" s="196"/>
      <c r="T370" s="197"/>
      <c r="AT370" s="193" t="s">
        <v>175</v>
      </c>
      <c r="AU370" s="193" t="s">
        <v>85</v>
      </c>
      <c r="AV370" s="191" t="s">
        <v>85</v>
      </c>
      <c r="AW370" s="191" t="s">
        <v>33</v>
      </c>
      <c r="AX370" s="191" t="s">
        <v>78</v>
      </c>
      <c r="AY370" s="193" t="s">
        <v>164</v>
      </c>
    </row>
    <row r="371" spans="1:65" s="198" customFormat="1" x14ac:dyDescent="0.2">
      <c r="B371" s="199"/>
      <c r="D371" s="185" t="s">
        <v>175</v>
      </c>
      <c r="E371" s="200" t="s">
        <v>1</v>
      </c>
      <c r="F371" s="201" t="s">
        <v>1103</v>
      </c>
      <c r="H371" s="202">
        <v>15</v>
      </c>
      <c r="I371" s="229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175</v>
      </c>
      <c r="AU371" s="200" t="s">
        <v>85</v>
      </c>
      <c r="AV371" s="198" t="s">
        <v>87</v>
      </c>
      <c r="AW371" s="198" t="s">
        <v>33</v>
      </c>
      <c r="AX371" s="198" t="s">
        <v>85</v>
      </c>
      <c r="AY371" s="200" t="s">
        <v>164</v>
      </c>
    </row>
    <row r="372" spans="1:65" s="97" customFormat="1" ht="21.75" customHeight="1" x14ac:dyDescent="0.2">
      <c r="A372" s="95"/>
      <c r="B372" s="94"/>
      <c r="C372" s="173" t="s">
        <v>1104</v>
      </c>
      <c r="D372" s="173" t="s">
        <v>166</v>
      </c>
      <c r="E372" s="174" t="s">
        <v>1105</v>
      </c>
      <c r="F372" s="175" t="s">
        <v>1106</v>
      </c>
      <c r="G372" s="176" t="s">
        <v>741</v>
      </c>
      <c r="H372" s="177">
        <v>3</v>
      </c>
      <c r="I372" s="73"/>
      <c r="J372" s="178">
        <f>ROUND(I372*H372,2)</f>
        <v>0</v>
      </c>
      <c r="K372" s="175" t="s">
        <v>1</v>
      </c>
      <c r="L372" s="94"/>
      <c r="M372" s="179" t="s">
        <v>1</v>
      </c>
      <c r="N372" s="180" t="s">
        <v>43</v>
      </c>
      <c r="O372" s="181">
        <v>0</v>
      </c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R372" s="183" t="s">
        <v>822</v>
      </c>
      <c r="AT372" s="183" t="s">
        <v>166</v>
      </c>
      <c r="AU372" s="183" t="s">
        <v>85</v>
      </c>
      <c r="AY372" s="87" t="s">
        <v>164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87" t="s">
        <v>85</v>
      </c>
      <c r="BK372" s="184">
        <f>ROUND(I372*H372,2)</f>
        <v>0</v>
      </c>
      <c r="BL372" s="87" t="s">
        <v>822</v>
      </c>
      <c r="BM372" s="183" t="s">
        <v>1107</v>
      </c>
    </row>
    <row r="373" spans="1:65" s="97" customFormat="1" ht="16.5" customHeight="1" x14ac:dyDescent="0.2">
      <c r="A373" s="95"/>
      <c r="B373" s="94"/>
      <c r="C373" s="173" t="s">
        <v>1108</v>
      </c>
      <c r="D373" s="173" t="s">
        <v>166</v>
      </c>
      <c r="E373" s="174" t="s">
        <v>1109</v>
      </c>
      <c r="F373" s="175" t="s">
        <v>1110</v>
      </c>
      <c r="G373" s="176" t="s">
        <v>741</v>
      </c>
      <c r="H373" s="177">
        <v>3</v>
      </c>
      <c r="I373" s="73"/>
      <c r="J373" s="178">
        <f>ROUND(I373*H373,2)</f>
        <v>0</v>
      </c>
      <c r="K373" s="175" t="s">
        <v>1</v>
      </c>
      <c r="L373" s="94"/>
      <c r="M373" s="179" t="s">
        <v>1</v>
      </c>
      <c r="N373" s="180" t="s">
        <v>43</v>
      </c>
      <c r="O373" s="181">
        <v>0</v>
      </c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R373" s="183" t="s">
        <v>822</v>
      </c>
      <c r="AT373" s="183" t="s">
        <v>166</v>
      </c>
      <c r="AU373" s="183" t="s">
        <v>85</v>
      </c>
      <c r="AY373" s="87" t="s">
        <v>164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87" t="s">
        <v>85</v>
      </c>
      <c r="BK373" s="184">
        <f>ROUND(I373*H373,2)</f>
        <v>0</v>
      </c>
      <c r="BL373" s="87" t="s">
        <v>822</v>
      </c>
      <c r="BM373" s="183" t="s">
        <v>1111</v>
      </c>
    </row>
    <row r="374" spans="1:65" s="191" customFormat="1" x14ac:dyDescent="0.2">
      <c r="B374" s="192"/>
      <c r="D374" s="185" t="s">
        <v>175</v>
      </c>
      <c r="E374" s="193" t="s">
        <v>1</v>
      </c>
      <c r="F374" s="194" t="s">
        <v>1112</v>
      </c>
      <c r="H374" s="193" t="s">
        <v>1</v>
      </c>
      <c r="I374" s="228"/>
      <c r="L374" s="192"/>
      <c r="M374" s="195"/>
      <c r="N374" s="196"/>
      <c r="O374" s="196"/>
      <c r="P374" s="196"/>
      <c r="Q374" s="196"/>
      <c r="R374" s="196"/>
      <c r="S374" s="196"/>
      <c r="T374" s="197"/>
      <c r="AT374" s="193" t="s">
        <v>175</v>
      </c>
      <c r="AU374" s="193" t="s">
        <v>85</v>
      </c>
      <c r="AV374" s="191" t="s">
        <v>85</v>
      </c>
      <c r="AW374" s="191" t="s">
        <v>33</v>
      </c>
      <c r="AX374" s="191" t="s">
        <v>78</v>
      </c>
      <c r="AY374" s="193" t="s">
        <v>164</v>
      </c>
    </row>
    <row r="375" spans="1:65" s="198" customFormat="1" x14ac:dyDescent="0.2">
      <c r="B375" s="199"/>
      <c r="D375" s="185" t="s">
        <v>175</v>
      </c>
      <c r="E375" s="200" t="s">
        <v>1</v>
      </c>
      <c r="F375" s="201" t="s">
        <v>184</v>
      </c>
      <c r="H375" s="202">
        <v>3</v>
      </c>
      <c r="I375" s="229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175</v>
      </c>
      <c r="AU375" s="200" t="s">
        <v>85</v>
      </c>
      <c r="AV375" s="198" t="s">
        <v>87</v>
      </c>
      <c r="AW375" s="198" t="s">
        <v>33</v>
      </c>
      <c r="AX375" s="198" t="s">
        <v>85</v>
      </c>
      <c r="AY375" s="200" t="s">
        <v>164</v>
      </c>
    </row>
    <row r="376" spans="1:65" s="97" customFormat="1" ht="21.75" customHeight="1" x14ac:dyDescent="0.2">
      <c r="A376" s="95"/>
      <c r="B376" s="94"/>
      <c r="C376" s="173" t="s">
        <v>1113</v>
      </c>
      <c r="D376" s="173" t="s">
        <v>166</v>
      </c>
      <c r="E376" s="174" t="s">
        <v>1114</v>
      </c>
      <c r="F376" s="175" t="s">
        <v>1115</v>
      </c>
      <c r="G376" s="176" t="s">
        <v>741</v>
      </c>
      <c r="H376" s="177">
        <v>2</v>
      </c>
      <c r="I376" s="73"/>
      <c r="J376" s="178">
        <f>ROUND(I376*H376,2)</f>
        <v>0</v>
      </c>
      <c r="K376" s="175" t="s">
        <v>1</v>
      </c>
      <c r="L376" s="94"/>
      <c r="M376" s="179" t="s">
        <v>1</v>
      </c>
      <c r="N376" s="180" t="s">
        <v>43</v>
      </c>
      <c r="O376" s="181">
        <v>0</v>
      </c>
      <c r="P376" s="181">
        <f>O376*H376</f>
        <v>0</v>
      </c>
      <c r="Q376" s="181">
        <v>0</v>
      </c>
      <c r="R376" s="181">
        <f>Q376*H376</f>
        <v>0</v>
      </c>
      <c r="S376" s="181">
        <v>0</v>
      </c>
      <c r="T376" s="182">
        <f>S376*H376</f>
        <v>0</v>
      </c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R376" s="183" t="s">
        <v>822</v>
      </c>
      <c r="AT376" s="183" t="s">
        <v>166</v>
      </c>
      <c r="AU376" s="183" t="s">
        <v>85</v>
      </c>
      <c r="AY376" s="87" t="s">
        <v>164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87" t="s">
        <v>85</v>
      </c>
      <c r="BK376" s="184">
        <f>ROUND(I376*H376,2)</f>
        <v>0</v>
      </c>
      <c r="BL376" s="87" t="s">
        <v>822</v>
      </c>
      <c r="BM376" s="183" t="s">
        <v>1116</v>
      </c>
    </row>
    <row r="377" spans="1:65" s="191" customFormat="1" ht="22.5" x14ac:dyDescent="0.2">
      <c r="B377" s="192"/>
      <c r="D377" s="185" t="s">
        <v>175</v>
      </c>
      <c r="E377" s="193" t="s">
        <v>1</v>
      </c>
      <c r="F377" s="194" t="s">
        <v>1117</v>
      </c>
      <c r="H377" s="193" t="s">
        <v>1</v>
      </c>
      <c r="I377" s="228"/>
      <c r="L377" s="192"/>
      <c r="M377" s="195"/>
      <c r="N377" s="196"/>
      <c r="O377" s="196"/>
      <c r="P377" s="196"/>
      <c r="Q377" s="196"/>
      <c r="R377" s="196"/>
      <c r="S377" s="196"/>
      <c r="T377" s="197"/>
      <c r="AT377" s="193" t="s">
        <v>175</v>
      </c>
      <c r="AU377" s="193" t="s">
        <v>85</v>
      </c>
      <c r="AV377" s="191" t="s">
        <v>85</v>
      </c>
      <c r="AW377" s="191" t="s">
        <v>33</v>
      </c>
      <c r="AX377" s="191" t="s">
        <v>78</v>
      </c>
      <c r="AY377" s="193" t="s">
        <v>164</v>
      </c>
    </row>
    <row r="378" spans="1:65" s="191" customFormat="1" ht="33.75" x14ac:dyDescent="0.2">
      <c r="B378" s="192"/>
      <c r="D378" s="185" t="s">
        <v>175</v>
      </c>
      <c r="E378" s="193" t="s">
        <v>1</v>
      </c>
      <c r="F378" s="194" t="s">
        <v>1118</v>
      </c>
      <c r="H378" s="193" t="s">
        <v>1</v>
      </c>
      <c r="I378" s="228"/>
      <c r="L378" s="192"/>
      <c r="M378" s="195"/>
      <c r="N378" s="196"/>
      <c r="O378" s="196"/>
      <c r="P378" s="196"/>
      <c r="Q378" s="196"/>
      <c r="R378" s="196"/>
      <c r="S378" s="196"/>
      <c r="T378" s="197"/>
      <c r="AT378" s="193" t="s">
        <v>175</v>
      </c>
      <c r="AU378" s="193" t="s">
        <v>85</v>
      </c>
      <c r="AV378" s="191" t="s">
        <v>85</v>
      </c>
      <c r="AW378" s="191" t="s">
        <v>33</v>
      </c>
      <c r="AX378" s="191" t="s">
        <v>78</v>
      </c>
      <c r="AY378" s="193" t="s">
        <v>164</v>
      </c>
    </row>
    <row r="379" spans="1:65" s="198" customFormat="1" x14ac:dyDescent="0.2">
      <c r="B379" s="199"/>
      <c r="D379" s="185" t="s">
        <v>175</v>
      </c>
      <c r="E379" s="200" t="s">
        <v>1</v>
      </c>
      <c r="F379" s="201" t="s">
        <v>87</v>
      </c>
      <c r="H379" s="202">
        <v>2</v>
      </c>
      <c r="I379" s="229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175</v>
      </c>
      <c r="AU379" s="200" t="s">
        <v>85</v>
      </c>
      <c r="AV379" s="198" t="s">
        <v>87</v>
      </c>
      <c r="AW379" s="198" t="s">
        <v>33</v>
      </c>
      <c r="AX379" s="198" t="s">
        <v>85</v>
      </c>
      <c r="AY379" s="200" t="s">
        <v>164</v>
      </c>
    </row>
    <row r="380" spans="1:65" s="97" customFormat="1" ht="16.5" customHeight="1" x14ac:dyDescent="0.2">
      <c r="A380" s="95"/>
      <c r="B380" s="94"/>
      <c r="C380" s="173" t="s">
        <v>1119</v>
      </c>
      <c r="D380" s="173" t="s">
        <v>166</v>
      </c>
      <c r="E380" s="174" t="s">
        <v>1120</v>
      </c>
      <c r="F380" s="175" t="s">
        <v>1121</v>
      </c>
      <c r="G380" s="176" t="s">
        <v>741</v>
      </c>
      <c r="H380" s="177">
        <v>1</v>
      </c>
      <c r="I380" s="73"/>
      <c r="J380" s="178">
        <f>ROUND(I380*H380,2)</f>
        <v>0</v>
      </c>
      <c r="K380" s="175" t="s">
        <v>1</v>
      </c>
      <c r="L380" s="94"/>
      <c r="M380" s="179" t="s">
        <v>1</v>
      </c>
      <c r="N380" s="180" t="s">
        <v>43</v>
      </c>
      <c r="O380" s="181">
        <v>0</v>
      </c>
      <c r="P380" s="181">
        <f>O380*H380</f>
        <v>0</v>
      </c>
      <c r="Q380" s="181">
        <v>0</v>
      </c>
      <c r="R380" s="181">
        <f>Q380*H380</f>
        <v>0</v>
      </c>
      <c r="S380" s="181">
        <v>0</v>
      </c>
      <c r="T380" s="182">
        <f>S380*H380</f>
        <v>0</v>
      </c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R380" s="183" t="s">
        <v>822</v>
      </c>
      <c r="AT380" s="183" t="s">
        <v>166</v>
      </c>
      <c r="AU380" s="183" t="s">
        <v>85</v>
      </c>
      <c r="AY380" s="87" t="s">
        <v>164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87" t="s">
        <v>85</v>
      </c>
      <c r="BK380" s="184">
        <f>ROUND(I380*H380,2)</f>
        <v>0</v>
      </c>
      <c r="BL380" s="87" t="s">
        <v>822</v>
      </c>
      <c r="BM380" s="183" t="s">
        <v>1122</v>
      </c>
    </row>
    <row r="381" spans="1:65" s="97" customFormat="1" ht="21.75" customHeight="1" x14ac:dyDescent="0.2">
      <c r="A381" s="95"/>
      <c r="B381" s="94"/>
      <c r="C381" s="173" t="s">
        <v>1123</v>
      </c>
      <c r="D381" s="173" t="s">
        <v>166</v>
      </c>
      <c r="E381" s="174" t="s">
        <v>1124</v>
      </c>
      <c r="F381" s="175" t="s">
        <v>1125</v>
      </c>
      <c r="G381" s="176" t="s">
        <v>564</v>
      </c>
      <c r="H381" s="177">
        <v>1</v>
      </c>
      <c r="I381" s="73"/>
      <c r="J381" s="178">
        <f>ROUND(I381*H381,2)</f>
        <v>0</v>
      </c>
      <c r="K381" s="175" t="s">
        <v>1</v>
      </c>
      <c r="L381" s="94"/>
      <c r="M381" s="179" t="s">
        <v>1</v>
      </c>
      <c r="N381" s="180" t="s">
        <v>43</v>
      </c>
      <c r="O381" s="181">
        <v>0</v>
      </c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R381" s="183" t="s">
        <v>822</v>
      </c>
      <c r="AT381" s="183" t="s">
        <v>166</v>
      </c>
      <c r="AU381" s="183" t="s">
        <v>85</v>
      </c>
      <c r="AY381" s="87" t="s">
        <v>164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87" t="s">
        <v>85</v>
      </c>
      <c r="BK381" s="184">
        <f>ROUND(I381*H381,2)</f>
        <v>0</v>
      </c>
      <c r="BL381" s="87" t="s">
        <v>822</v>
      </c>
      <c r="BM381" s="183" t="s">
        <v>1126</v>
      </c>
    </row>
    <row r="382" spans="1:65" s="97" customFormat="1" ht="21.75" customHeight="1" x14ac:dyDescent="0.2">
      <c r="A382" s="95"/>
      <c r="B382" s="94"/>
      <c r="C382" s="173" t="s">
        <v>1127</v>
      </c>
      <c r="D382" s="173" t="s">
        <v>166</v>
      </c>
      <c r="E382" s="174" t="s">
        <v>1128</v>
      </c>
      <c r="F382" s="175" t="s">
        <v>1129</v>
      </c>
      <c r="G382" s="176" t="s">
        <v>215</v>
      </c>
      <c r="H382" s="177">
        <v>5</v>
      </c>
      <c r="I382" s="73"/>
      <c r="J382" s="178">
        <f>ROUND(I382*H382,2)</f>
        <v>0</v>
      </c>
      <c r="K382" s="175" t="s">
        <v>1</v>
      </c>
      <c r="L382" s="94"/>
      <c r="M382" s="179" t="s">
        <v>1</v>
      </c>
      <c r="N382" s="180" t="s">
        <v>43</v>
      </c>
      <c r="O382" s="181">
        <v>0</v>
      </c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R382" s="183" t="s">
        <v>822</v>
      </c>
      <c r="AT382" s="183" t="s">
        <v>166</v>
      </c>
      <c r="AU382" s="183" t="s">
        <v>85</v>
      </c>
      <c r="AY382" s="87" t="s">
        <v>164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87" t="s">
        <v>85</v>
      </c>
      <c r="BK382" s="184">
        <f>ROUND(I382*H382,2)</f>
        <v>0</v>
      </c>
      <c r="BL382" s="87" t="s">
        <v>822</v>
      </c>
      <c r="BM382" s="183" t="s">
        <v>1130</v>
      </c>
    </row>
    <row r="383" spans="1:65" s="191" customFormat="1" x14ac:dyDescent="0.2">
      <c r="B383" s="192"/>
      <c r="D383" s="185" t="s">
        <v>175</v>
      </c>
      <c r="E383" s="193" t="s">
        <v>1</v>
      </c>
      <c r="F383" s="194" t="s">
        <v>1131</v>
      </c>
      <c r="H383" s="193" t="s">
        <v>1</v>
      </c>
      <c r="L383" s="192"/>
      <c r="M383" s="195"/>
      <c r="N383" s="196"/>
      <c r="O383" s="196"/>
      <c r="P383" s="196"/>
      <c r="Q383" s="196"/>
      <c r="R383" s="196"/>
      <c r="S383" s="196"/>
      <c r="T383" s="197"/>
      <c r="AT383" s="193" t="s">
        <v>175</v>
      </c>
      <c r="AU383" s="193" t="s">
        <v>85</v>
      </c>
      <c r="AV383" s="191" t="s">
        <v>85</v>
      </c>
      <c r="AW383" s="191" t="s">
        <v>33</v>
      </c>
      <c r="AX383" s="191" t="s">
        <v>78</v>
      </c>
      <c r="AY383" s="193" t="s">
        <v>164</v>
      </c>
    </row>
    <row r="384" spans="1:65" s="198" customFormat="1" x14ac:dyDescent="0.2">
      <c r="B384" s="199"/>
      <c r="D384" s="185" t="s">
        <v>175</v>
      </c>
      <c r="E384" s="200" t="s">
        <v>1</v>
      </c>
      <c r="F384" s="201" t="s">
        <v>1132</v>
      </c>
      <c r="H384" s="202">
        <v>5</v>
      </c>
      <c r="L384" s="199"/>
      <c r="M384" s="342"/>
      <c r="N384" s="343"/>
      <c r="O384" s="343"/>
      <c r="P384" s="343"/>
      <c r="Q384" s="343"/>
      <c r="R384" s="343"/>
      <c r="S384" s="343"/>
      <c r="T384" s="344"/>
      <c r="AT384" s="200" t="s">
        <v>175</v>
      </c>
      <c r="AU384" s="200" t="s">
        <v>85</v>
      </c>
      <c r="AV384" s="198" t="s">
        <v>87</v>
      </c>
      <c r="AW384" s="198" t="s">
        <v>33</v>
      </c>
      <c r="AX384" s="198" t="s">
        <v>85</v>
      </c>
      <c r="AY384" s="200" t="s">
        <v>164</v>
      </c>
    </row>
    <row r="385" spans="1:31" s="97" customFormat="1" ht="6.95" customHeight="1" x14ac:dyDescent="0.2">
      <c r="A385" s="95"/>
      <c r="B385" s="125"/>
      <c r="C385" s="126"/>
      <c r="D385" s="126"/>
      <c r="E385" s="126"/>
      <c r="F385" s="126"/>
      <c r="G385" s="126"/>
      <c r="H385" s="126"/>
      <c r="I385" s="126"/>
      <c r="J385" s="126"/>
      <c r="K385" s="126"/>
      <c r="L385" s="94"/>
      <c r="M385" s="95"/>
      <c r="O385" s="95"/>
      <c r="P385" s="95"/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</row>
  </sheetData>
  <sheetProtection password="CC0C" sheet="1" objects="1" scenarios="1"/>
  <autoFilter ref="C128:K384" xr:uid="{00000000-0009-0000-0000-000004000000}"/>
  <mergeCells count="11">
    <mergeCell ref="E121:H121"/>
    <mergeCell ref="E7:H7"/>
    <mergeCell ref="E9:H9"/>
    <mergeCell ref="E11:H11"/>
    <mergeCell ref="E29:H29"/>
    <mergeCell ref="E85:H85"/>
    <mergeCell ref="L2:V2"/>
    <mergeCell ref="E87:H87"/>
    <mergeCell ref="E89:H89"/>
    <mergeCell ref="E117:H117"/>
    <mergeCell ref="E119:H119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55"/>
  <sheetViews>
    <sheetView showGridLines="0" topLeftCell="A83" workbookViewId="0">
      <selection activeCell="F110" sqref="F110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110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1133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1134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ROUND(J130,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ROUND((SUM(BE130:BE254)),  2)</f>
        <v>0</v>
      </c>
      <c r="G35" s="95"/>
      <c r="H35" s="95"/>
      <c r="I35" s="110">
        <v>0.21</v>
      </c>
      <c r="J35" s="109">
        <f>ROUND(((SUM(BE130:BE254))*I35),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ROUND((SUM(BF130:BF254)),  2)</f>
        <v>0</v>
      </c>
      <c r="G36" s="95"/>
      <c r="H36" s="95"/>
      <c r="I36" s="110">
        <v>0.15</v>
      </c>
      <c r="J36" s="109">
        <f>ROUND(((SUM(BF130:BF254))*I36),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ROUND((SUM(BG130:BG254)),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ROUND((SUM(BH130:BH254)),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ROUND((SUM(BI130:BI254)),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1133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3.1. - Lokální opravy kanalizačních řadů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J130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J131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J132</f>
        <v>0</v>
      </c>
      <c r="L100" s="139"/>
    </row>
    <row r="101" spans="1:47" s="138" customFormat="1" ht="19.899999999999999" customHeight="1" x14ac:dyDescent="0.2">
      <c r="B101" s="139"/>
      <c r="D101" s="140" t="s">
        <v>141</v>
      </c>
      <c r="E101" s="141"/>
      <c r="F101" s="141"/>
      <c r="G101" s="141"/>
      <c r="H101" s="141"/>
      <c r="I101" s="141"/>
      <c r="J101" s="142">
        <f>J174</f>
        <v>0</v>
      </c>
      <c r="L101" s="139"/>
    </row>
    <row r="102" spans="1:47" s="138" customFormat="1" ht="19.899999999999999" customHeight="1" x14ac:dyDescent="0.2">
      <c r="B102" s="139"/>
      <c r="D102" s="140" t="s">
        <v>142</v>
      </c>
      <c r="E102" s="141"/>
      <c r="F102" s="141"/>
      <c r="G102" s="141"/>
      <c r="H102" s="141"/>
      <c r="I102" s="141"/>
      <c r="J102" s="142">
        <f>J182</f>
        <v>0</v>
      </c>
      <c r="L102" s="139"/>
    </row>
    <row r="103" spans="1:47" s="138" customFormat="1" ht="19.899999999999999" customHeight="1" x14ac:dyDescent="0.2">
      <c r="B103" s="139"/>
      <c r="D103" s="140" t="s">
        <v>143</v>
      </c>
      <c r="E103" s="141"/>
      <c r="F103" s="141"/>
      <c r="G103" s="141"/>
      <c r="H103" s="141"/>
      <c r="I103" s="141"/>
      <c r="J103" s="142">
        <f>J186</f>
        <v>0</v>
      </c>
      <c r="L103" s="139"/>
    </row>
    <row r="104" spans="1:47" s="138" customFormat="1" ht="19.899999999999999" customHeight="1" x14ac:dyDescent="0.2">
      <c r="B104" s="139"/>
      <c r="D104" s="140" t="s">
        <v>144</v>
      </c>
      <c r="E104" s="141"/>
      <c r="F104" s="141"/>
      <c r="G104" s="141"/>
      <c r="H104" s="141"/>
      <c r="I104" s="141"/>
      <c r="J104" s="142">
        <f>J204</f>
        <v>0</v>
      </c>
      <c r="L104" s="139"/>
    </row>
    <row r="105" spans="1:47" s="138" customFormat="1" ht="19.899999999999999" customHeight="1" x14ac:dyDescent="0.2">
      <c r="B105" s="139"/>
      <c r="D105" s="140" t="s">
        <v>145</v>
      </c>
      <c r="E105" s="141"/>
      <c r="F105" s="141"/>
      <c r="G105" s="141"/>
      <c r="H105" s="141"/>
      <c r="I105" s="141"/>
      <c r="J105" s="142">
        <f>J218</f>
        <v>0</v>
      </c>
      <c r="L105" s="139"/>
    </row>
    <row r="106" spans="1:47" s="138" customFormat="1" ht="19.899999999999999" customHeight="1" x14ac:dyDescent="0.2">
      <c r="B106" s="139"/>
      <c r="D106" s="140" t="s">
        <v>146</v>
      </c>
      <c r="E106" s="141"/>
      <c r="F106" s="141"/>
      <c r="G106" s="141"/>
      <c r="H106" s="141"/>
      <c r="I106" s="141"/>
      <c r="J106" s="142">
        <f>J223</f>
        <v>0</v>
      </c>
      <c r="L106" s="139"/>
    </row>
    <row r="107" spans="1:47" s="138" customFormat="1" ht="19.899999999999999" customHeight="1" x14ac:dyDescent="0.2">
      <c r="B107" s="139"/>
      <c r="D107" s="140" t="s">
        <v>147</v>
      </c>
      <c r="E107" s="141"/>
      <c r="F107" s="141"/>
      <c r="G107" s="141"/>
      <c r="H107" s="141"/>
      <c r="I107" s="141"/>
      <c r="J107" s="142">
        <f>J229</f>
        <v>0</v>
      </c>
      <c r="L107" s="139"/>
    </row>
    <row r="108" spans="1:47" s="133" customFormat="1" ht="24.95" customHeight="1" x14ac:dyDescent="0.2">
      <c r="B108" s="134"/>
      <c r="D108" s="135" t="s">
        <v>148</v>
      </c>
      <c r="E108" s="136"/>
      <c r="F108" s="136"/>
      <c r="G108" s="136"/>
      <c r="H108" s="136"/>
      <c r="I108" s="136"/>
      <c r="J108" s="137">
        <f>J231</f>
        <v>0</v>
      </c>
      <c r="L108" s="134"/>
    </row>
    <row r="109" spans="1:47" s="97" customFormat="1" ht="21.75" customHeight="1" x14ac:dyDescent="0.2">
      <c r="A109" s="95"/>
      <c r="B109" s="94"/>
      <c r="C109" s="95"/>
      <c r="D109" s="95"/>
      <c r="E109" s="95"/>
      <c r="F109" s="95"/>
      <c r="G109" s="95"/>
      <c r="H109" s="95"/>
      <c r="I109" s="95"/>
      <c r="J109" s="95"/>
      <c r="K109" s="95"/>
      <c r="L109" s="96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0" spans="1:47" s="97" customFormat="1" ht="6.95" customHeight="1" x14ac:dyDescent="0.2">
      <c r="A110" s="95"/>
      <c r="B110" s="125"/>
      <c r="C110" s="126"/>
      <c r="D110" s="126"/>
      <c r="E110" s="126"/>
      <c r="F110" s="126"/>
      <c r="G110" s="126"/>
      <c r="H110" s="126"/>
      <c r="I110" s="126"/>
      <c r="J110" s="126"/>
      <c r="K110" s="126"/>
      <c r="L110" s="96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4" spans="1:31" s="97" customFormat="1" ht="6.95" customHeight="1" x14ac:dyDescent="0.2">
      <c r="A114" s="95"/>
      <c r="B114" s="127"/>
      <c r="C114" s="128"/>
      <c r="D114" s="128"/>
      <c r="E114" s="128"/>
      <c r="F114" s="128"/>
      <c r="G114" s="128"/>
      <c r="H114" s="128"/>
      <c r="I114" s="128"/>
      <c r="J114" s="128"/>
      <c r="K114" s="128"/>
      <c r="L114" s="96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31" s="97" customFormat="1" ht="24.95" customHeight="1" x14ac:dyDescent="0.2">
      <c r="A115" s="95"/>
      <c r="B115" s="94"/>
      <c r="C115" s="91" t="s">
        <v>149</v>
      </c>
      <c r="D115" s="95"/>
      <c r="E115" s="95"/>
      <c r="F115" s="95"/>
      <c r="G115" s="95"/>
      <c r="H115" s="95"/>
      <c r="I115" s="95"/>
      <c r="J115" s="95"/>
      <c r="K115" s="95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s="97" customFormat="1" ht="6.95" customHeight="1" x14ac:dyDescent="0.2">
      <c r="A116" s="95"/>
      <c r="B116" s="94"/>
      <c r="C116" s="95"/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s="97" customFormat="1" ht="12" customHeight="1" x14ac:dyDescent="0.2">
      <c r="A117" s="95"/>
      <c r="B117" s="94"/>
      <c r="C117" s="93" t="s">
        <v>14</v>
      </c>
      <c r="D117" s="95"/>
      <c r="E117" s="95"/>
      <c r="F117" s="95"/>
      <c r="G117" s="95"/>
      <c r="H117" s="95"/>
      <c r="I117" s="95"/>
      <c r="J117" s="95"/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s="97" customFormat="1" ht="16.5" customHeight="1" x14ac:dyDescent="0.2">
      <c r="A118" s="95"/>
      <c r="B118" s="94"/>
      <c r="C118" s="95"/>
      <c r="D118" s="95"/>
      <c r="E118" s="398" t="str">
        <f>E7</f>
        <v>Kosmonosy, obnova vodovodu a kanalizace - 2. etapa - část A</v>
      </c>
      <c r="F118" s="401"/>
      <c r="G118" s="401"/>
      <c r="H118" s="401"/>
      <c r="I118" s="95"/>
      <c r="J118" s="95"/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31" ht="12" customHeight="1" x14ac:dyDescent="0.2">
      <c r="B119" s="90"/>
      <c r="C119" s="93" t="s">
        <v>129</v>
      </c>
      <c r="L119" s="90"/>
    </row>
    <row r="120" spans="1:31" s="97" customFormat="1" ht="16.5" customHeight="1" x14ac:dyDescent="0.2">
      <c r="A120" s="95"/>
      <c r="B120" s="94"/>
      <c r="C120" s="95"/>
      <c r="D120" s="95"/>
      <c r="E120" s="398" t="s">
        <v>1133</v>
      </c>
      <c r="F120" s="399"/>
      <c r="G120" s="399"/>
      <c r="H120" s="399"/>
      <c r="I120" s="95"/>
      <c r="J120" s="95"/>
      <c r="K120" s="95"/>
      <c r="L120" s="96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31" s="97" customFormat="1" ht="12" customHeight="1" x14ac:dyDescent="0.2">
      <c r="A121" s="95"/>
      <c r="B121" s="94"/>
      <c r="C121" s="93" t="s">
        <v>131</v>
      </c>
      <c r="D121" s="95"/>
      <c r="E121" s="95"/>
      <c r="F121" s="95"/>
      <c r="G121" s="95"/>
      <c r="H121" s="95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7" customFormat="1" ht="16.5" customHeight="1" x14ac:dyDescent="0.2">
      <c r="A122" s="95"/>
      <c r="B122" s="94"/>
      <c r="C122" s="95"/>
      <c r="D122" s="95"/>
      <c r="E122" s="400" t="str">
        <f>E11</f>
        <v>SO 3.1. - Lokální opravy kanalizačních řadů</v>
      </c>
      <c r="F122" s="399"/>
      <c r="G122" s="399"/>
      <c r="H122" s="399"/>
      <c r="I122" s="95"/>
      <c r="J122" s="95"/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7" customFormat="1" ht="6.95" customHeight="1" x14ac:dyDescent="0.2">
      <c r="A123" s="95"/>
      <c r="B123" s="94"/>
      <c r="C123" s="95"/>
      <c r="D123" s="95"/>
      <c r="E123" s="95"/>
      <c r="F123" s="95"/>
      <c r="G123" s="95"/>
      <c r="H123" s="95"/>
      <c r="I123" s="95"/>
      <c r="J123" s="95"/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7" customFormat="1" ht="12" customHeight="1" x14ac:dyDescent="0.2">
      <c r="A124" s="95"/>
      <c r="B124" s="94"/>
      <c r="C124" s="93" t="s">
        <v>18</v>
      </c>
      <c r="D124" s="95"/>
      <c r="E124" s="95"/>
      <c r="F124" s="98" t="str">
        <f>F14</f>
        <v>Kosmonosy</v>
      </c>
      <c r="G124" s="95"/>
      <c r="H124" s="95"/>
      <c r="I124" s="93" t="s">
        <v>20</v>
      </c>
      <c r="J124" s="99">
        <f>IF(J14="","",J14)</f>
        <v>44136</v>
      </c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7" customFormat="1" ht="6.95" customHeight="1" x14ac:dyDescent="0.2">
      <c r="A125" s="95"/>
      <c r="B125" s="94"/>
      <c r="C125" s="95"/>
      <c r="D125" s="95"/>
      <c r="E125" s="95"/>
      <c r="F125" s="95"/>
      <c r="G125" s="95"/>
      <c r="H125" s="95"/>
      <c r="I125" s="95"/>
      <c r="J125" s="95"/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7" customFormat="1" ht="15.2" customHeight="1" x14ac:dyDescent="0.2">
      <c r="A126" s="95"/>
      <c r="B126" s="94"/>
      <c r="C126" s="93" t="s">
        <v>21</v>
      </c>
      <c r="D126" s="95"/>
      <c r="E126" s="95"/>
      <c r="F126" s="98" t="str">
        <f>E17</f>
        <v>Vodovody a kanalizace Mladá Boleslav, a.s.</v>
      </c>
      <c r="G126" s="95"/>
      <c r="H126" s="95"/>
      <c r="I126" s="93" t="s">
        <v>29</v>
      </c>
      <c r="J126" s="129" t="str">
        <f>E23</f>
        <v>ŠINDLAR s.r.o.</v>
      </c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7" customFormat="1" ht="15.2" customHeight="1" x14ac:dyDescent="0.2">
      <c r="A127" s="95"/>
      <c r="B127" s="94"/>
      <c r="C127" s="93" t="s">
        <v>27</v>
      </c>
      <c r="D127" s="95"/>
      <c r="E127" s="95"/>
      <c r="F127" s="98" t="str">
        <f>IF(E20="","",E20)</f>
        <v>Dle výběrového řízení</v>
      </c>
      <c r="G127" s="95"/>
      <c r="H127" s="95"/>
      <c r="I127" s="93" t="s">
        <v>34</v>
      </c>
      <c r="J127" s="129" t="str">
        <f>E26</f>
        <v>Roman Bárta</v>
      </c>
      <c r="K127" s="95"/>
      <c r="L127" s="96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97" customFormat="1" ht="10.35" customHeight="1" x14ac:dyDescent="0.2">
      <c r="A128" s="95"/>
      <c r="B128" s="94"/>
      <c r="C128" s="95"/>
      <c r="D128" s="95"/>
      <c r="E128" s="95"/>
      <c r="F128" s="95"/>
      <c r="G128" s="95"/>
      <c r="H128" s="95"/>
      <c r="I128" s="95"/>
      <c r="J128" s="95"/>
      <c r="K128" s="95"/>
      <c r="L128" s="96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  <row r="129" spans="1:65" s="152" customFormat="1" ht="29.25" customHeight="1" x14ac:dyDescent="0.2">
      <c r="A129" s="143"/>
      <c r="B129" s="144"/>
      <c r="C129" s="145" t="s">
        <v>150</v>
      </c>
      <c r="D129" s="146" t="s">
        <v>63</v>
      </c>
      <c r="E129" s="146" t="s">
        <v>59</v>
      </c>
      <c r="F129" s="146" t="s">
        <v>60</v>
      </c>
      <c r="G129" s="146" t="s">
        <v>151</v>
      </c>
      <c r="H129" s="146" t="s">
        <v>152</v>
      </c>
      <c r="I129" s="146" t="s">
        <v>153</v>
      </c>
      <c r="J129" s="146" t="s">
        <v>135</v>
      </c>
      <c r="K129" s="147" t="s">
        <v>154</v>
      </c>
      <c r="L129" s="148"/>
      <c r="M129" s="149" t="s">
        <v>1</v>
      </c>
      <c r="N129" s="150" t="s">
        <v>42</v>
      </c>
      <c r="O129" s="150" t="s">
        <v>155</v>
      </c>
      <c r="P129" s="150" t="s">
        <v>156</v>
      </c>
      <c r="Q129" s="150" t="s">
        <v>157</v>
      </c>
      <c r="R129" s="150" t="s">
        <v>158</v>
      </c>
      <c r="S129" s="150" t="s">
        <v>159</v>
      </c>
      <c r="T129" s="151" t="s">
        <v>160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65" s="97" customFormat="1" ht="22.9" customHeight="1" x14ac:dyDescent="0.25">
      <c r="A130" s="95"/>
      <c r="B130" s="94"/>
      <c r="C130" s="153" t="s">
        <v>161</v>
      </c>
      <c r="D130" s="95"/>
      <c r="E130" s="95"/>
      <c r="F130" s="95"/>
      <c r="G130" s="95"/>
      <c r="H130" s="95"/>
      <c r="I130" s="95"/>
      <c r="J130" s="154">
        <f>BK130</f>
        <v>0</v>
      </c>
      <c r="K130" s="95"/>
      <c r="L130" s="94"/>
      <c r="M130" s="155"/>
      <c r="N130" s="156"/>
      <c r="O130" s="104"/>
      <c r="P130" s="157">
        <f>P131+P231</f>
        <v>26.058323000000005</v>
      </c>
      <c r="Q130" s="104"/>
      <c r="R130" s="157">
        <f>R131+R231</f>
        <v>1.8828159999999998</v>
      </c>
      <c r="S130" s="104"/>
      <c r="T130" s="158">
        <f>T131+T231</f>
        <v>3.016</v>
      </c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T130" s="87" t="s">
        <v>77</v>
      </c>
      <c r="AU130" s="87" t="s">
        <v>137</v>
      </c>
      <c r="BK130" s="159">
        <f>BK131+BK231</f>
        <v>0</v>
      </c>
    </row>
    <row r="131" spans="1:65" s="160" customFormat="1" ht="25.9" customHeight="1" x14ac:dyDescent="0.2">
      <c r="B131" s="161"/>
      <c r="D131" s="162" t="s">
        <v>77</v>
      </c>
      <c r="E131" s="163" t="s">
        <v>162</v>
      </c>
      <c r="F131" s="163" t="s">
        <v>163</v>
      </c>
      <c r="J131" s="164">
        <f>BK131</f>
        <v>0</v>
      </c>
      <c r="L131" s="161"/>
      <c r="M131" s="165"/>
      <c r="N131" s="166"/>
      <c r="O131" s="166"/>
      <c r="P131" s="167">
        <f>P132+P174+P182+P186+P204+P218+P223+P229</f>
        <v>26.058323000000005</v>
      </c>
      <c r="Q131" s="166"/>
      <c r="R131" s="167">
        <f>R132+R174+R182+R186+R204+R218+R223+R229</f>
        <v>1.8828159999999998</v>
      </c>
      <c r="S131" s="166"/>
      <c r="T131" s="168">
        <f>T132+T174+T182+T186+T204+T218+T223+T229</f>
        <v>3.016</v>
      </c>
      <c r="AR131" s="162" t="s">
        <v>85</v>
      </c>
      <c r="AT131" s="169" t="s">
        <v>77</v>
      </c>
      <c r="AU131" s="169" t="s">
        <v>78</v>
      </c>
      <c r="AY131" s="162" t="s">
        <v>164</v>
      </c>
      <c r="BK131" s="170">
        <f>BK132+BK174+BK182+BK186+BK204+BK218+BK223+BK229</f>
        <v>0</v>
      </c>
    </row>
    <row r="132" spans="1:65" s="160" customFormat="1" ht="22.9" customHeight="1" x14ac:dyDescent="0.2">
      <c r="B132" s="161"/>
      <c r="D132" s="162" t="s">
        <v>77</v>
      </c>
      <c r="E132" s="171" t="s">
        <v>85</v>
      </c>
      <c r="F132" s="171" t="s">
        <v>165</v>
      </c>
      <c r="J132" s="172">
        <f>BK132</f>
        <v>0</v>
      </c>
      <c r="L132" s="161"/>
      <c r="M132" s="165"/>
      <c r="N132" s="166"/>
      <c r="O132" s="166"/>
      <c r="P132" s="167">
        <f>SUM(P133:P173)</f>
        <v>2.1092420000000001</v>
      </c>
      <c r="Q132" s="166"/>
      <c r="R132" s="167">
        <f>SUM(R133:R173)</f>
        <v>0</v>
      </c>
      <c r="S132" s="166"/>
      <c r="T132" s="168">
        <f>SUM(T133:T173)</f>
        <v>1.9007999999999998</v>
      </c>
      <c r="AR132" s="162" t="s">
        <v>85</v>
      </c>
      <c r="AT132" s="169" t="s">
        <v>77</v>
      </c>
      <c r="AU132" s="169" t="s">
        <v>85</v>
      </c>
      <c r="AY132" s="162" t="s">
        <v>164</v>
      </c>
      <c r="BK132" s="170">
        <f>SUM(BK133:BK173)</f>
        <v>0</v>
      </c>
    </row>
    <row r="133" spans="1:65" s="97" customFormat="1" ht="55.5" customHeight="1" x14ac:dyDescent="0.2">
      <c r="A133" s="95"/>
      <c r="B133" s="94"/>
      <c r="C133" s="173" t="s">
        <v>85</v>
      </c>
      <c r="D133" s="173" t="s">
        <v>166</v>
      </c>
      <c r="E133" s="174" t="s">
        <v>167</v>
      </c>
      <c r="F133" s="175" t="s">
        <v>168</v>
      </c>
      <c r="G133" s="176" t="s">
        <v>169</v>
      </c>
      <c r="H133" s="177">
        <v>2.88</v>
      </c>
      <c r="I133" s="73"/>
      <c r="J133" s="178">
        <f>ROUND(I133*H133,2)</f>
        <v>0</v>
      </c>
      <c r="K133" s="175" t="s">
        <v>170</v>
      </c>
      <c r="L133" s="94"/>
      <c r="M133" s="179" t="s">
        <v>1</v>
      </c>
      <c r="N133" s="180" t="s">
        <v>43</v>
      </c>
      <c r="O133" s="181">
        <v>0.11899999999999999</v>
      </c>
      <c r="P133" s="181">
        <f>O133*H133</f>
        <v>0.34271999999999997</v>
      </c>
      <c r="Q133" s="181">
        <v>0</v>
      </c>
      <c r="R133" s="181">
        <f>Q133*H133</f>
        <v>0</v>
      </c>
      <c r="S133" s="181">
        <v>0.44</v>
      </c>
      <c r="T133" s="182">
        <f>S133*H133</f>
        <v>1.2671999999999999</v>
      </c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R133" s="183" t="s">
        <v>171</v>
      </c>
      <c r="AT133" s="183" t="s">
        <v>166</v>
      </c>
      <c r="AU133" s="183" t="s">
        <v>87</v>
      </c>
      <c r="AY133" s="87" t="s">
        <v>164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87" t="s">
        <v>85</v>
      </c>
      <c r="BK133" s="184">
        <f>ROUND(I133*H133,2)</f>
        <v>0</v>
      </c>
      <c r="BL133" s="87" t="s">
        <v>171</v>
      </c>
      <c r="BM133" s="183" t="s">
        <v>1135</v>
      </c>
    </row>
    <row r="134" spans="1:65" s="97" customFormat="1" ht="19.5" x14ac:dyDescent="0.2">
      <c r="A134" s="95"/>
      <c r="B134" s="94"/>
      <c r="C134" s="95"/>
      <c r="D134" s="185" t="s">
        <v>173</v>
      </c>
      <c r="E134" s="95"/>
      <c r="F134" s="186" t="s">
        <v>174</v>
      </c>
      <c r="G134" s="95"/>
      <c r="H134" s="95"/>
      <c r="I134" s="227"/>
      <c r="J134" s="95"/>
      <c r="K134" s="95"/>
      <c r="L134" s="94"/>
      <c r="M134" s="187"/>
      <c r="N134" s="188"/>
      <c r="O134" s="189"/>
      <c r="P134" s="189"/>
      <c r="Q134" s="189"/>
      <c r="R134" s="189"/>
      <c r="S134" s="189"/>
      <c r="T134" s="190"/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T134" s="87" t="s">
        <v>173</v>
      </c>
      <c r="AU134" s="87" t="s">
        <v>87</v>
      </c>
    </row>
    <row r="135" spans="1:65" s="191" customFormat="1" x14ac:dyDescent="0.2">
      <c r="B135" s="192"/>
      <c r="D135" s="185" t="s">
        <v>175</v>
      </c>
      <c r="E135" s="193" t="s">
        <v>1</v>
      </c>
      <c r="F135" s="194" t="s">
        <v>176</v>
      </c>
      <c r="H135" s="193" t="s">
        <v>1</v>
      </c>
      <c r="I135" s="228"/>
      <c r="L135" s="192"/>
      <c r="M135" s="195"/>
      <c r="N135" s="196"/>
      <c r="O135" s="196"/>
      <c r="P135" s="196"/>
      <c r="Q135" s="196"/>
      <c r="R135" s="196"/>
      <c r="S135" s="196"/>
      <c r="T135" s="197"/>
      <c r="AT135" s="193" t="s">
        <v>175</v>
      </c>
      <c r="AU135" s="193" t="s">
        <v>87</v>
      </c>
      <c r="AV135" s="191" t="s">
        <v>85</v>
      </c>
      <c r="AW135" s="191" t="s">
        <v>33</v>
      </c>
      <c r="AX135" s="191" t="s">
        <v>78</v>
      </c>
      <c r="AY135" s="193" t="s">
        <v>164</v>
      </c>
    </row>
    <row r="136" spans="1:65" s="191" customFormat="1" x14ac:dyDescent="0.2">
      <c r="B136" s="192"/>
      <c r="D136" s="185" t="s">
        <v>175</v>
      </c>
      <c r="E136" s="193" t="s">
        <v>1</v>
      </c>
      <c r="F136" s="194" t="s">
        <v>177</v>
      </c>
      <c r="H136" s="193" t="s">
        <v>1</v>
      </c>
      <c r="I136" s="228"/>
      <c r="L136" s="192"/>
      <c r="M136" s="195"/>
      <c r="N136" s="196"/>
      <c r="O136" s="196"/>
      <c r="P136" s="196"/>
      <c r="Q136" s="196"/>
      <c r="R136" s="196"/>
      <c r="S136" s="196"/>
      <c r="T136" s="197"/>
      <c r="AT136" s="193" t="s">
        <v>175</v>
      </c>
      <c r="AU136" s="193" t="s">
        <v>87</v>
      </c>
      <c r="AV136" s="191" t="s">
        <v>85</v>
      </c>
      <c r="AW136" s="191" t="s">
        <v>33</v>
      </c>
      <c r="AX136" s="191" t="s">
        <v>78</v>
      </c>
      <c r="AY136" s="193" t="s">
        <v>164</v>
      </c>
    </row>
    <row r="137" spans="1:65" s="191" customFormat="1" x14ac:dyDescent="0.2">
      <c r="B137" s="192"/>
      <c r="D137" s="185" t="s">
        <v>175</v>
      </c>
      <c r="E137" s="193" t="s">
        <v>1</v>
      </c>
      <c r="F137" s="194" t="s">
        <v>1136</v>
      </c>
      <c r="H137" s="193" t="s">
        <v>1</v>
      </c>
      <c r="I137" s="228"/>
      <c r="L137" s="192"/>
      <c r="M137" s="195"/>
      <c r="N137" s="196"/>
      <c r="O137" s="196"/>
      <c r="P137" s="196"/>
      <c r="Q137" s="196"/>
      <c r="R137" s="196"/>
      <c r="S137" s="196"/>
      <c r="T137" s="197"/>
      <c r="AT137" s="193" t="s">
        <v>175</v>
      </c>
      <c r="AU137" s="193" t="s">
        <v>87</v>
      </c>
      <c r="AV137" s="191" t="s">
        <v>85</v>
      </c>
      <c r="AW137" s="191" t="s">
        <v>33</v>
      </c>
      <c r="AX137" s="191" t="s">
        <v>78</v>
      </c>
      <c r="AY137" s="193" t="s">
        <v>164</v>
      </c>
    </row>
    <row r="138" spans="1:65" s="198" customFormat="1" x14ac:dyDescent="0.2">
      <c r="B138" s="199"/>
      <c r="D138" s="185" t="s">
        <v>175</v>
      </c>
      <c r="E138" s="200" t="s">
        <v>1</v>
      </c>
      <c r="F138" s="201" t="s">
        <v>1137</v>
      </c>
      <c r="H138" s="202">
        <v>2.88</v>
      </c>
      <c r="I138" s="229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175</v>
      </c>
      <c r="AU138" s="200" t="s">
        <v>87</v>
      </c>
      <c r="AV138" s="198" t="s">
        <v>87</v>
      </c>
      <c r="AW138" s="198" t="s">
        <v>33</v>
      </c>
      <c r="AX138" s="198" t="s">
        <v>78</v>
      </c>
      <c r="AY138" s="200" t="s">
        <v>164</v>
      </c>
    </row>
    <row r="139" spans="1:65" s="206" customFormat="1" x14ac:dyDescent="0.2">
      <c r="B139" s="207"/>
      <c r="D139" s="185" t="s">
        <v>175</v>
      </c>
      <c r="E139" s="208" t="s">
        <v>1</v>
      </c>
      <c r="F139" s="209" t="s">
        <v>233</v>
      </c>
      <c r="H139" s="210">
        <v>2.88</v>
      </c>
      <c r="I139" s="230"/>
      <c r="L139" s="207"/>
      <c r="M139" s="211"/>
      <c r="N139" s="212"/>
      <c r="O139" s="212"/>
      <c r="P139" s="212"/>
      <c r="Q139" s="212"/>
      <c r="R139" s="212"/>
      <c r="S139" s="212"/>
      <c r="T139" s="213"/>
      <c r="AT139" s="208" t="s">
        <v>175</v>
      </c>
      <c r="AU139" s="208" t="s">
        <v>87</v>
      </c>
      <c r="AV139" s="206" t="s">
        <v>171</v>
      </c>
      <c r="AW139" s="206" t="s">
        <v>33</v>
      </c>
      <c r="AX139" s="206" t="s">
        <v>85</v>
      </c>
      <c r="AY139" s="208" t="s">
        <v>164</v>
      </c>
    </row>
    <row r="140" spans="1:65" s="97" customFormat="1" ht="44.25" customHeight="1" x14ac:dyDescent="0.2">
      <c r="A140" s="95"/>
      <c r="B140" s="94"/>
      <c r="C140" s="173" t="s">
        <v>87</v>
      </c>
      <c r="D140" s="173" t="s">
        <v>166</v>
      </c>
      <c r="E140" s="174" t="s">
        <v>1138</v>
      </c>
      <c r="F140" s="175" t="s">
        <v>1139</v>
      </c>
      <c r="G140" s="176" t="s">
        <v>169</v>
      </c>
      <c r="H140" s="177">
        <v>2.88</v>
      </c>
      <c r="I140" s="73"/>
      <c r="J140" s="178">
        <f>ROUND(I140*H140,2)</f>
        <v>0</v>
      </c>
      <c r="K140" s="175" t="s">
        <v>170</v>
      </c>
      <c r="L140" s="94"/>
      <c r="M140" s="179" t="s">
        <v>1</v>
      </c>
      <c r="N140" s="180" t="s">
        <v>43</v>
      </c>
      <c r="O140" s="181">
        <v>0.13</v>
      </c>
      <c r="P140" s="181">
        <f>O140*H140</f>
        <v>0.37440000000000001</v>
      </c>
      <c r="Q140" s="181">
        <v>0</v>
      </c>
      <c r="R140" s="181">
        <f>Q140*H140</f>
        <v>0</v>
      </c>
      <c r="S140" s="181">
        <v>0.22</v>
      </c>
      <c r="T140" s="182">
        <f>S140*H140</f>
        <v>0.63359999999999994</v>
      </c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R140" s="183" t="s">
        <v>171</v>
      </c>
      <c r="AT140" s="183" t="s">
        <v>166</v>
      </c>
      <c r="AU140" s="183" t="s">
        <v>87</v>
      </c>
      <c r="AY140" s="87" t="s">
        <v>164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87" t="s">
        <v>85</v>
      </c>
      <c r="BK140" s="184">
        <f>ROUND(I140*H140,2)</f>
        <v>0</v>
      </c>
      <c r="BL140" s="87" t="s">
        <v>171</v>
      </c>
      <c r="BM140" s="183" t="s">
        <v>1140</v>
      </c>
    </row>
    <row r="141" spans="1:65" s="97" customFormat="1" ht="19.5" x14ac:dyDescent="0.2">
      <c r="A141" s="95"/>
      <c r="B141" s="94"/>
      <c r="C141" s="95"/>
      <c r="D141" s="185" t="s">
        <v>173</v>
      </c>
      <c r="E141" s="95"/>
      <c r="F141" s="186" t="s">
        <v>1141</v>
      </c>
      <c r="G141" s="95"/>
      <c r="H141" s="95"/>
      <c r="I141" s="227"/>
      <c r="J141" s="95"/>
      <c r="K141" s="95"/>
      <c r="L141" s="94"/>
      <c r="M141" s="187"/>
      <c r="N141" s="188"/>
      <c r="O141" s="189"/>
      <c r="P141" s="189"/>
      <c r="Q141" s="189"/>
      <c r="R141" s="189"/>
      <c r="S141" s="189"/>
      <c r="T141" s="190"/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T141" s="87" t="s">
        <v>173</v>
      </c>
      <c r="AU141" s="87" t="s">
        <v>87</v>
      </c>
    </row>
    <row r="142" spans="1:65" s="191" customFormat="1" x14ac:dyDescent="0.2">
      <c r="B142" s="192"/>
      <c r="D142" s="185" t="s">
        <v>175</v>
      </c>
      <c r="E142" s="193" t="s">
        <v>1</v>
      </c>
      <c r="F142" s="194" t="s">
        <v>1142</v>
      </c>
      <c r="H142" s="193" t="s">
        <v>1</v>
      </c>
      <c r="I142" s="228"/>
      <c r="L142" s="192"/>
      <c r="M142" s="195"/>
      <c r="N142" s="196"/>
      <c r="O142" s="196"/>
      <c r="P142" s="196"/>
      <c r="Q142" s="196"/>
      <c r="R142" s="196"/>
      <c r="S142" s="196"/>
      <c r="T142" s="197"/>
      <c r="AT142" s="193" t="s">
        <v>175</v>
      </c>
      <c r="AU142" s="193" t="s">
        <v>87</v>
      </c>
      <c r="AV142" s="191" t="s">
        <v>85</v>
      </c>
      <c r="AW142" s="191" t="s">
        <v>33</v>
      </c>
      <c r="AX142" s="191" t="s">
        <v>78</v>
      </c>
      <c r="AY142" s="193" t="s">
        <v>164</v>
      </c>
    </row>
    <row r="143" spans="1:65" s="198" customFormat="1" x14ac:dyDescent="0.2">
      <c r="B143" s="199"/>
      <c r="D143" s="185" t="s">
        <v>175</v>
      </c>
      <c r="E143" s="200" t="s">
        <v>1</v>
      </c>
      <c r="F143" s="201" t="s">
        <v>1137</v>
      </c>
      <c r="H143" s="202">
        <v>2.88</v>
      </c>
      <c r="I143" s="229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175</v>
      </c>
      <c r="AU143" s="200" t="s">
        <v>87</v>
      </c>
      <c r="AV143" s="198" t="s">
        <v>87</v>
      </c>
      <c r="AW143" s="198" t="s">
        <v>33</v>
      </c>
      <c r="AX143" s="198" t="s">
        <v>85</v>
      </c>
      <c r="AY143" s="200" t="s">
        <v>164</v>
      </c>
    </row>
    <row r="144" spans="1:65" s="97" customFormat="1" ht="33" customHeight="1" x14ac:dyDescent="0.2">
      <c r="A144" s="95"/>
      <c r="B144" s="94"/>
      <c r="C144" s="173" t="s">
        <v>184</v>
      </c>
      <c r="D144" s="173" t="s">
        <v>166</v>
      </c>
      <c r="E144" s="174" t="s">
        <v>224</v>
      </c>
      <c r="F144" s="175" t="s">
        <v>225</v>
      </c>
      <c r="G144" s="176" t="s">
        <v>215</v>
      </c>
      <c r="H144" s="177">
        <v>2.9460000000000002</v>
      </c>
      <c r="I144" s="73"/>
      <c r="J144" s="178">
        <f>ROUND(I144*H144,2)</f>
        <v>0</v>
      </c>
      <c r="K144" s="175" t="s">
        <v>170</v>
      </c>
      <c r="L144" s="94"/>
      <c r="M144" s="179" t="s">
        <v>1</v>
      </c>
      <c r="N144" s="180" t="s">
        <v>43</v>
      </c>
      <c r="O144" s="181">
        <v>0.189</v>
      </c>
      <c r="P144" s="181">
        <f>O144*H144</f>
        <v>0.55679400000000001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R144" s="183" t="s">
        <v>171</v>
      </c>
      <c r="AT144" s="183" t="s">
        <v>166</v>
      </c>
      <c r="AU144" s="183" t="s">
        <v>87</v>
      </c>
      <c r="AY144" s="87" t="s">
        <v>164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87" t="s">
        <v>85</v>
      </c>
      <c r="BK144" s="184">
        <f>ROUND(I144*H144,2)</f>
        <v>0</v>
      </c>
      <c r="BL144" s="87" t="s">
        <v>171</v>
      </c>
      <c r="BM144" s="183" t="s">
        <v>1143</v>
      </c>
    </row>
    <row r="145" spans="1:65" s="191" customFormat="1" x14ac:dyDescent="0.2">
      <c r="B145" s="192"/>
      <c r="D145" s="185" t="s">
        <v>175</v>
      </c>
      <c r="E145" s="193" t="s">
        <v>1</v>
      </c>
      <c r="F145" s="194" t="s">
        <v>1144</v>
      </c>
      <c r="H145" s="193" t="s">
        <v>1</v>
      </c>
      <c r="I145" s="228"/>
      <c r="L145" s="192"/>
      <c r="M145" s="195"/>
      <c r="N145" s="196"/>
      <c r="O145" s="196"/>
      <c r="P145" s="196"/>
      <c r="Q145" s="196"/>
      <c r="R145" s="196"/>
      <c r="S145" s="196"/>
      <c r="T145" s="197"/>
      <c r="AT145" s="193" t="s">
        <v>175</v>
      </c>
      <c r="AU145" s="193" t="s">
        <v>87</v>
      </c>
      <c r="AV145" s="191" t="s">
        <v>85</v>
      </c>
      <c r="AW145" s="191" t="s">
        <v>33</v>
      </c>
      <c r="AX145" s="191" t="s">
        <v>78</v>
      </c>
      <c r="AY145" s="193" t="s">
        <v>164</v>
      </c>
    </row>
    <row r="146" spans="1:65" s="191" customFormat="1" x14ac:dyDescent="0.2">
      <c r="B146" s="192"/>
      <c r="D146" s="185" t="s">
        <v>175</v>
      </c>
      <c r="E146" s="193" t="s">
        <v>1</v>
      </c>
      <c r="F146" s="194" t="s">
        <v>1145</v>
      </c>
      <c r="H146" s="193" t="s">
        <v>1</v>
      </c>
      <c r="I146" s="228"/>
      <c r="L146" s="192"/>
      <c r="M146" s="195"/>
      <c r="N146" s="196"/>
      <c r="O146" s="196"/>
      <c r="P146" s="196"/>
      <c r="Q146" s="196"/>
      <c r="R146" s="196"/>
      <c r="S146" s="196"/>
      <c r="T146" s="197"/>
      <c r="AT146" s="193" t="s">
        <v>175</v>
      </c>
      <c r="AU146" s="193" t="s">
        <v>87</v>
      </c>
      <c r="AV146" s="191" t="s">
        <v>85</v>
      </c>
      <c r="AW146" s="191" t="s">
        <v>33</v>
      </c>
      <c r="AX146" s="191" t="s">
        <v>78</v>
      </c>
      <c r="AY146" s="193" t="s">
        <v>164</v>
      </c>
    </row>
    <row r="147" spans="1:65" s="198" customFormat="1" x14ac:dyDescent="0.2">
      <c r="B147" s="199"/>
      <c r="D147" s="185" t="s">
        <v>175</v>
      </c>
      <c r="E147" s="200" t="s">
        <v>1</v>
      </c>
      <c r="F147" s="201" t="s">
        <v>1146</v>
      </c>
      <c r="H147" s="202">
        <v>3.8879999999999999</v>
      </c>
      <c r="I147" s="229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175</v>
      </c>
      <c r="AU147" s="200" t="s">
        <v>87</v>
      </c>
      <c r="AV147" s="198" t="s">
        <v>87</v>
      </c>
      <c r="AW147" s="198" t="s">
        <v>33</v>
      </c>
      <c r="AX147" s="198" t="s">
        <v>78</v>
      </c>
      <c r="AY147" s="200" t="s">
        <v>164</v>
      </c>
    </row>
    <row r="148" spans="1:65" s="198" customFormat="1" x14ac:dyDescent="0.2">
      <c r="B148" s="199"/>
      <c r="D148" s="185" t="s">
        <v>175</v>
      </c>
      <c r="E148" s="200" t="s">
        <v>1</v>
      </c>
      <c r="F148" s="201" t="s">
        <v>1147</v>
      </c>
      <c r="H148" s="202">
        <v>-0.94199999999999995</v>
      </c>
      <c r="I148" s="229"/>
      <c r="L148" s="199"/>
      <c r="M148" s="203"/>
      <c r="N148" s="204"/>
      <c r="O148" s="204"/>
      <c r="P148" s="204"/>
      <c r="Q148" s="204"/>
      <c r="R148" s="204"/>
      <c r="S148" s="204"/>
      <c r="T148" s="205"/>
      <c r="AT148" s="200" t="s">
        <v>175</v>
      </c>
      <c r="AU148" s="200" t="s">
        <v>87</v>
      </c>
      <c r="AV148" s="198" t="s">
        <v>87</v>
      </c>
      <c r="AW148" s="198" t="s">
        <v>33</v>
      </c>
      <c r="AX148" s="198" t="s">
        <v>78</v>
      </c>
      <c r="AY148" s="200" t="s">
        <v>164</v>
      </c>
    </row>
    <row r="149" spans="1:65" s="346" customFormat="1" x14ac:dyDescent="0.2">
      <c r="B149" s="347"/>
      <c r="D149" s="185" t="s">
        <v>175</v>
      </c>
      <c r="E149" s="348" t="s">
        <v>1</v>
      </c>
      <c r="F149" s="349" t="s">
        <v>1148</v>
      </c>
      <c r="H149" s="350">
        <v>2.9460000000000002</v>
      </c>
      <c r="I149" s="354"/>
      <c r="L149" s="347"/>
      <c r="M149" s="351"/>
      <c r="N149" s="352"/>
      <c r="O149" s="352"/>
      <c r="P149" s="352"/>
      <c r="Q149" s="352"/>
      <c r="R149" s="352"/>
      <c r="S149" s="352"/>
      <c r="T149" s="353"/>
      <c r="AT149" s="348" t="s">
        <v>175</v>
      </c>
      <c r="AU149" s="348" t="s">
        <v>87</v>
      </c>
      <c r="AV149" s="346" t="s">
        <v>184</v>
      </c>
      <c r="AW149" s="346" t="s">
        <v>33</v>
      </c>
      <c r="AX149" s="346" t="s">
        <v>78</v>
      </c>
      <c r="AY149" s="348" t="s">
        <v>164</v>
      </c>
    </row>
    <row r="150" spans="1:65" s="206" customFormat="1" x14ac:dyDescent="0.2">
      <c r="B150" s="207"/>
      <c r="D150" s="185" t="s">
        <v>175</v>
      </c>
      <c r="E150" s="208" t="s">
        <v>1</v>
      </c>
      <c r="F150" s="209" t="s">
        <v>233</v>
      </c>
      <c r="H150" s="210">
        <v>2.9460000000000002</v>
      </c>
      <c r="I150" s="230"/>
      <c r="L150" s="207"/>
      <c r="M150" s="211"/>
      <c r="N150" s="212"/>
      <c r="O150" s="212"/>
      <c r="P150" s="212"/>
      <c r="Q150" s="212"/>
      <c r="R150" s="212"/>
      <c r="S150" s="212"/>
      <c r="T150" s="213"/>
      <c r="AT150" s="208" t="s">
        <v>175</v>
      </c>
      <c r="AU150" s="208" t="s">
        <v>87</v>
      </c>
      <c r="AV150" s="206" t="s">
        <v>171</v>
      </c>
      <c r="AW150" s="206" t="s">
        <v>33</v>
      </c>
      <c r="AX150" s="206" t="s">
        <v>85</v>
      </c>
      <c r="AY150" s="208" t="s">
        <v>164</v>
      </c>
    </row>
    <row r="151" spans="1:65" s="97" customFormat="1" ht="44.25" customHeight="1" x14ac:dyDescent="0.2">
      <c r="A151" s="95"/>
      <c r="B151" s="94"/>
      <c r="C151" s="173" t="s">
        <v>171</v>
      </c>
      <c r="D151" s="173" t="s">
        <v>166</v>
      </c>
      <c r="E151" s="174" t="s">
        <v>235</v>
      </c>
      <c r="F151" s="175" t="s">
        <v>236</v>
      </c>
      <c r="G151" s="176" t="s">
        <v>215</v>
      </c>
      <c r="H151" s="177">
        <v>0.88400000000000001</v>
      </c>
      <c r="I151" s="73"/>
      <c r="J151" s="178">
        <f>ROUND(I151*H151,2)</f>
        <v>0</v>
      </c>
      <c r="K151" s="175" t="s">
        <v>170</v>
      </c>
      <c r="L151" s="94"/>
      <c r="M151" s="179" t="s">
        <v>1</v>
      </c>
      <c r="N151" s="180" t="s">
        <v>43</v>
      </c>
      <c r="O151" s="181">
        <v>0.1</v>
      </c>
      <c r="P151" s="181">
        <f>O151*H151</f>
        <v>8.8400000000000006E-2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95"/>
      <c r="V151" s="95"/>
      <c r="W151" s="95"/>
      <c r="X151" s="95"/>
      <c r="Y151" s="95"/>
      <c r="Z151" s="95"/>
      <c r="AA151" s="95"/>
      <c r="AB151" s="95"/>
      <c r="AC151" s="95"/>
      <c r="AD151" s="95"/>
      <c r="AE151" s="95"/>
      <c r="AR151" s="183" t="s">
        <v>171</v>
      </c>
      <c r="AT151" s="183" t="s">
        <v>166</v>
      </c>
      <c r="AU151" s="183" t="s">
        <v>87</v>
      </c>
      <c r="AY151" s="87" t="s">
        <v>164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87" t="s">
        <v>85</v>
      </c>
      <c r="BK151" s="184">
        <f>ROUND(I151*H151,2)</f>
        <v>0</v>
      </c>
      <c r="BL151" s="87" t="s">
        <v>171</v>
      </c>
      <c r="BM151" s="183" t="s">
        <v>1149</v>
      </c>
    </row>
    <row r="152" spans="1:65" s="97" customFormat="1" ht="19.5" x14ac:dyDescent="0.2">
      <c r="A152" s="95"/>
      <c r="B152" s="94"/>
      <c r="C152" s="95"/>
      <c r="D152" s="185" t="s">
        <v>173</v>
      </c>
      <c r="E152" s="95"/>
      <c r="F152" s="186" t="s">
        <v>238</v>
      </c>
      <c r="G152" s="95"/>
      <c r="H152" s="95"/>
      <c r="I152" s="227"/>
      <c r="J152" s="95"/>
      <c r="K152" s="95"/>
      <c r="L152" s="94"/>
      <c r="M152" s="187"/>
      <c r="N152" s="188"/>
      <c r="O152" s="189"/>
      <c r="P152" s="189"/>
      <c r="Q152" s="189"/>
      <c r="R152" s="189"/>
      <c r="S152" s="189"/>
      <c r="T152" s="190"/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T152" s="87" t="s">
        <v>173</v>
      </c>
      <c r="AU152" s="87" t="s">
        <v>87</v>
      </c>
    </row>
    <row r="153" spans="1:65" s="198" customFormat="1" x14ac:dyDescent="0.2">
      <c r="B153" s="199"/>
      <c r="D153" s="185" t="s">
        <v>175</v>
      </c>
      <c r="F153" s="201" t="s">
        <v>1150</v>
      </c>
      <c r="H153" s="202">
        <v>0.88400000000000001</v>
      </c>
      <c r="I153" s="229"/>
      <c r="L153" s="199"/>
      <c r="M153" s="203"/>
      <c r="N153" s="204"/>
      <c r="O153" s="204"/>
      <c r="P153" s="204"/>
      <c r="Q153" s="204"/>
      <c r="R153" s="204"/>
      <c r="S153" s="204"/>
      <c r="T153" s="205"/>
      <c r="AT153" s="200" t="s">
        <v>175</v>
      </c>
      <c r="AU153" s="200" t="s">
        <v>87</v>
      </c>
      <c r="AV153" s="198" t="s">
        <v>87</v>
      </c>
      <c r="AW153" s="198" t="s">
        <v>3</v>
      </c>
      <c r="AX153" s="198" t="s">
        <v>85</v>
      </c>
      <c r="AY153" s="200" t="s">
        <v>164</v>
      </c>
    </row>
    <row r="154" spans="1:65" s="97" customFormat="1" ht="16.5" customHeight="1" x14ac:dyDescent="0.2">
      <c r="A154" s="95"/>
      <c r="B154" s="94"/>
      <c r="C154" s="173" t="s">
        <v>196</v>
      </c>
      <c r="D154" s="173" t="s">
        <v>166</v>
      </c>
      <c r="E154" s="174" t="s">
        <v>257</v>
      </c>
      <c r="F154" s="175" t="s">
        <v>258</v>
      </c>
      <c r="G154" s="176" t="s">
        <v>215</v>
      </c>
      <c r="H154" s="177">
        <v>1.62</v>
      </c>
      <c r="I154" s="73"/>
      <c r="J154" s="178">
        <f>ROUND(I154*H154,2)</f>
        <v>0</v>
      </c>
      <c r="K154" s="175" t="s">
        <v>1</v>
      </c>
      <c r="L154" s="94"/>
      <c r="M154" s="179" t="s">
        <v>1</v>
      </c>
      <c r="N154" s="180" t="s">
        <v>43</v>
      </c>
      <c r="O154" s="181">
        <v>0.10100000000000001</v>
      </c>
      <c r="P154" s="181">
        <f>O154*H154</f>
        <v>0.16362000000000002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R154" s="183" t="s">
        <v>171</v>
      </c>
      <c r="AT154" s="183" t="s">
        <v>166</v>
      </c>
      <c r="AU154" s="183" t="s">
        <v>87</v>
      </c>
      <c r="AY154" s="87" t="s">
        <v>164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87" t="s">
        <v>85</v>
      </c>
      <c r="BK154" s="184">
        <f>ROUND(I154*H154,2)</f>
        <v>0</v>
      </c>
      <c r="BL154" s="87" t="s">
        <v>171</v>
      </c>
      <c r="BM154" s="183" t="s">
        <v>1151</v>
      </c>
    </row>
    <row r="155" spans="1:65" s="191" customFormat="1" x14ac:dyDescent="0.2">
      <c r="B155" s="192"/>
      <c r="D155" s="185" t="s">
        <v>175</v>
      </c>
      <c r="E155" s="193" t="s">
        <v>1</v>
      </c>
      <c r="F155" s="194" t="s">
        <v>260</v>
      </c>
      <c r="H155" s="193" t="s">
        <v>1</v>
      </c>
      <c r="I155" s="228"/>
      <c r="L155" s="192"/>
      <c r="M155" s="195"/>
      <c r="N155" s="196"/>
      <c r="O155" s="196"/>
      <c r="P155" s="196"/>
      <c r="Q155" s="196"/>
      <c r="R155" s="196"/>
      <c r="S155" s="196"/>
      <c r="T155" s="197"/>
      <c r="AT155" s="193" t="s">
        <v>175</v>
      </c>
      <c r="AU155" s="193" t="s">
        <v>87</v>
      </c>
      <c r="AV155" s="191" t="s">
        <v>85</v>
      </c>
      <c r="AW155" s="191" t="s">
        <v>33</v>
      </c>
      <c r="AX155" s="191" t="s">
        <v>78</v>
      </c>
      <c r="AY155" s="193" t="s">
        <v>164</v>
      </c>
    </row>
    <row r="156" spans="1:65" s="191" customFormat="1" x14ac:dyDescent="0.2">
      <c r="B156" s="192"/>
      <c r="D156" s="185" t="s">
        <v>175</v>
      </c>
      <c r="E156" s="193" t="s">
        <v>1</v>
      </c>
      <c r="F156" s="194" t="s">
        <v>261</v>
      </c>
      <c r="H156" s="193" t="s">
        <v>1</v>
      </c>
      <c r="I156" s="228"/>
      <c r="L156" s="192"/>
      <c r="M156" s="195"/>
      <c r="N156" s="196"/>
      <c r="O156" s="196"/>
      <c r="P156" s="196"/>
      <c r="Q156" s="196"/>
      <c r="R156" s="196"/>
      <c r="S156" s="196"/>
      <c r="T156" s="197"/>
      <c r="AT156" s="193" t="s">
        <v>175</v>
      </c>
      <c r="AU156" s="193" t="s">
        <v>87</v>
      </c>
      <c r="AV156" s="191" t="s">
        <v>85</v>
      </c>
      <c r="AW156" s="191" t="s">
        <v>33</v>
      </c>
      <c r="AX156" s="191" t="s">
        <v>78</v>
      </c>
      <c r="AY156" s="193" t="s">
        <v>164</v>
      </c>
    </row>
    <row r="157" spans="1:65" s="191" customFormat="1" x14ac:dyDescent="0.2">
      <c r="B157" s="192"/>
      <c r="D157" s="185" t="s">
        <v>175</v>
      </c>
      <c r="E157" s="193" t="s">
        <v>1</v>
      </c>
      <c r="F157" s="194" t="s">
        <v>621</v>
      </c>
      <c r="H157" s="193" t="s">
        <v>1</v>
      </c>
      <c r="I157" s="228"/>
      <c r="L157" s="192"/>
      <c r="M157" s="195"/>
      <c r="N157" s="196"/>
      <c r="O157" s="196"/>
      <c r="P157" s="196"/>
      <c r="Q157" s="196"/>
      <c r="R157" s="196"/>
      <c r="S157" s="196"/>
      <c r="T157" s="197"/>
      <c r="AT157" s="193" t="s">
        <v>175</v>
      </c>
      <c r="AU157" s="193" t="s">
        <v>87</v>
      </c>
      <c r="AV157" s="191" t="s">
        <v>85</v>
      </c>
      <c r="AW157" s="191" t="s">
        <v>33</v>
      </c>
      <c r="AX157" s="191" t="s">
        <v>78</v>
      </c>
      <c r="AY157" s="193" t="s">
        <v>164</v>
      </c>
    </row>
    <row r="158" spans="1:65" s="191" customFormat="1" x14ac:dyDescent="0.2">
      <c r="B158" s="192"/>
      <c r="D158" s="185" t="s">
        <v>175</v>
      </c>
      <c r="E158" s="193" t="s">
        <v>1</v>
      </c>
      <c r="F158" s="194" t="s">
        <v>1142</v>
      </c>
      <c r="H158" s="193" t="s">
        <v>1</v>
      </c>
      <c r="I158" s="228"/>
      <c r="L158" s="192"/>
      <c r="M158" s="195"/>
      <c r="N158" s="196"/>
      <c r="O158" s="196"/>
      <c r="P158" s="196"/>
      <c r="Q158" s="196"/>
      <c r="R158" s="196"/>
      <c r="S158" s="196"/>
      <c r="T158" s="197"/>
      <c r="AT158" s="193" t="s">
        <v>175</v>
      </c>
      <c r="AU158" s="193" t="s">
        <v>87</v>
      </c>
      <c r="AV158" s="191" t="s">
        <v>85</v>
      </c>
      <c r="AW158" s="191" t="s">
        <v>33</v>
      </c>
      <c r="AX158" s="191" t="s">
        <v>78</v>
      </c>
      <c r="AY158" s="193" t="s">
        <v>164</v>
      </c>
    </row>
    <row r="159" spans="1:65" s="198" customFormat="1" x14ac:dyDescent="0.2">
      <c r="B159" s="199"/>
      <c r="D159" s="185" t="s">
        <v>175</v>
      </c>
      <c r="E159" s="200" t="s">
        <v>1</v>
      </c>
      <c r="F159" s="201" t="s">
        <v>1152</v>
      </c>
      <c r="H159" s="202">
        <v>1.62</v>
      </c>
      <c r="I159" s="229"/>
      <c r="L159" s="199"/>
      <c r="M159" s="203"/>
      <c r="N159" s="204"/>
      <c r="O159" s="204"/>
      <c r="P159" s="204"/>
      <c r="Q159" s="204"/>
      <c r="R159" s="204"/>
      <c r="S159" s="204"/>
      <c r="T159" s="205"/>
      <c r="AT159" s="200" t="s">
        <v>175</v>
      </c>
      <c r="AU159" s="200" t="s">
        <v>87</v>
      </c>
      <c r="AV159" s="198" t="s">
        <v>87</v>
      </c>
      <c r="AW159" s="198" t="s">
        <v>33</v>
      </c>
      <c r="AX159" s="198" t="s">
        <v>78</v>
      </c>
      <c r="AY159" s="200" t="s">
        <v>164</v>
      </c>
    </row>
    <row r="160" spans="1:65" s="206" customFormat="1" x14ac:dyDescent="0.2">
      <c r="B160" s="207"/>
      <c r="D160" s="185" t="s">
        <v>175</v>
      </c>
      <c r="E160" s="208" t="s">
        <v>1</v>
      </c>
      <c r="F160" s="209" t="s">
        <v>233</v>
      </c>
      <c r="H160" s="210">
        <v>1.62</v>
      </c>
      <c r="I160" s="230"/>
      <c r="L160" s="207"/>
      <c r="M160" s="211"/>
      <c r="N160" s="212"/>
      <c r="O160" s="212"/>
      <c r="P160" s="212"/>
      <c r="Q160" s="212"/>
      <c r="R160" s="212"/>
      <c r="S160" s="212"/>
      <c r="T160" s="213"/>
      <c r="AT160" s="208" t="s">
        <v>175</v>
      </c>
      <c r="AU160" s="208" t="s">
        <v>87</v>
      </c>
      <c r="AV160" s="206" t="s">
        <v>171</v>
      </c>
      <c r="AW160" s="206" t="s">
        <v>33</v>
      </c>
      <c r="AX160" s="206" t="s">
        <v>85</v>
      </c>
      <c r="AY160" s="208" t="s">
        <v>164</v>
      </c>
    </row>
    <row r="161" spans="1:65" s="97" customFormat="1" ht="21.75" customHeight="1" x14ac:dyDescent="0.2">
      <c r="A161" s="95"/>
      <c r="B161" s="94"/>
      <c r="C161" s="173" t="s">
        <v>202</v>
      </c>
      <c r="D161" s="173" t="s">
        <v>166</v>
      </c>
      <c r="E161" s="174" t="s">
        <v>264</v>
      </c>
      <c r="F161" s="175" t="s">
        <v>265</v>
      </c>
      <c r="G161" s="176" t="s">
        <v>215</v>
      </c>
      <c r="H161" s="177">
        <v>2.9460000000000002</v>
      </c>
      <c r="I161" s="73"/>
      <c r="J161" s="178">
        <f>ROUND(I161*H161,2)</f>
        <v>0</v>
      </c>
      <c r="K161" s="175" t="s">
        <v>1</v>
      </c>
      <c r="L161" s="94"/>
      <c r="M161" s="179" t="s">
        <v>1</v>
      </c>
      <c r="N161" s="180" t="s">
        <v>43</v>
      </c>
      <c r="O161" s="181">
        <v>8.3000000000000004E-2</v>
      </c>
      <c r="P161" s="181">
        <f>O161*H161</f>
        <v>0.24451800000000004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95"/>
      <c r="V161" s="95"/>
      <c r="W161" s="95"/>
      <c r="X161" s="95"/>
      <c r="Y161" s="95"/>
      <c r="Z161" s="95"/>
      <c r="AA161" s="95"/>
      <c r="AB161" s="95"/>
      <c r="AC161" s="95"/>
      <c r="AD161" s="95"/>
      <c r="AE161" s="95"/>
      <c r="AR161" s="183" t="s">
        <v>171</v>
      </c>
      <c r="AT161" s="183" t="s">
        <v>166</v>
      </c>
      <c r="AU161" s="183" t="s">
        <v>87</v>
      </c>
      <c r="AY161" s="87" t="s">
        <v>164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87" t="s">
        <v>85</v>
      </c>
      <c r="BK161" s="184">
        <f>ROUND(I161*H161,2)</f>
        <v>0</v>
      </c>
      <c r="BL161" s="87" t="s">
        <v>171</v>
      </c>
      <c r="BM161" s="183" t="s">
        <v>1153</v>
      </c>
    </row>
    <row r="162" spans="1:65" s="191" customFormat="1" x14ac:dyDescent="0.2">
      <c r="B162" s="192"/>
      <c r="D162" s="185" t="s">
        <v>175</v>
      </c>
      <c r="E162" s="193" t="s">
        <v>1</v>
      </c>
      <c r="F162" s="194" t="s">
        <v>267</v>
      </c>
      <c r="H162" s="193" t="s">
        <v>1</v>
      </c>
      <c r="I162" s="228"/>
      <c r="L162" s="192"/>
      <c r="M162" s="195"/>
      <c r="N162" s="196"/>
      <c r="O162" s="196"/>
      <c r="P162" s="196"/>
      <c r="Q162" s="196"/>
      <c r="R162" s="196"/>
      <c r="S162" s="196"/>
      <c r="T162" s="197"/>
      <c r="AT162" s="193" t="s">
        <v>175</v>
      </c>
      <c r="AU162" s="193" t="s">
        <v>87</v>
      </c>
      <c r="AV162" s="191" t="s">
        <v>85</v>
      </c>
      <c r="AW162" s="191" t="s">
        <v>33</v>
      </c>
      <c r="AX162" s="191" t="s">
        <v>78</v>
      </c>
      <c r="AY162" s="193" t="s">
        <v>164</v>
      </c>
    </row>
    <row r="163" spans="1:65" s="191" customFormat="1" x14ac:dyDescent="0.2">
      <c r="B163" s="192"/>
      <c r="D163" s="185" t="s">
        <v>175</v>
      </c>
      <c r="E163" s="193" t="s">
        <v>1</v>
      </c>
      <c r="F163" s="194" t="s">
        <v>268</v>
      </c>
      <c r="H163" s="193" t="s">
        <v>1</v>
      </c>
      <c r="I163" s="228"/>
      <c r="L163" s="192"/>
      <c r="M163" s="195"/>
      <c r="N163" s="196"/>
      <c r="O163" s="196"/>
      <c r="P163" s="196"/>
      <c r="Q163" s="196"/>
      <c r="R163" s="196"/>
      <c r="S163" s="196"/>
      <c r="T163" s="197"/>
      <c r="AT163" s="193" t="s">
        <v>175</v>
      </c>
      <c r="AU163" s="193" t="s">
        <v>87</v>
      </c>
      <c r="AV163" s="191" t="s">
        <v>85</v>
      </c>
      <c r="AW163" s="191" t="s">
        <v>33</v>
      </c>
      <c r="AX163" s="191" t="s">
        <v>78</v>
      </c>
      <c r="AY163" s="193" t="s">
        <v>164</v>
      </c>
    </row>
    <row r="164" spans="1:65" s="191" customFormat="1" x14ac:dyDescent="0.2">
      <c r="B164" s="192"/>
      <c r="D164" s="185" t="s">
        <v>175</v>
      </c>
      <c r="E164" s="193" t="s">
        <v>1</v>
      </c>
      <c r="F164" s="194" t="s">
        <v>269</v>
      </c>
      <c r="H164" s="193" t="s">
        <v>1</v>
      </c>
      <c r="I164" s="228"/>
      <c r="L164" s="192"/>
      <c r="M164" s="195"/>
      <c r="N164" s="196"/>
      <c r="O164" s="196"/>
      <c r="P164" s="196"/>
      <c r="Q164" s="196"/>
      <c r="R164" s="196"/>
      <c r="S164" s="196"/>
      <c r="T164" s="197"/>
      <c r="AT164" s="193" t="s">
        <v>175</v>
      </c>
      <c r="AU164" s="193" t="s">
        <v>87</v>
      </c>
      <c r="AV164" s="191" t="s">
        <v>85</v>
      </c>
      <c r="AW164" s="191" t="s">
        <v>33</v>
      </c>
      <c r="AX164" s="191" t="s">
        <v>78</v>
      </c>
      <c r="AY164" s="193" t="s">
        <v>164</v>
      </c>
    </row>
    <row r="165" spans="1:65" s="198" customFormat="1" x14ac:dyDescent="0.2">
      <c r="B165" s="199"/>
      <c r="D165" s="185" t="s">
        <v>175</v>
      </c>
      <c r="E165" s="200" t="s">
        <v>1</v>
      </c>
      <c r="F165" s="201" t="s">
        <v>1154</v>
      </c>
      <c r="H165" s="202">
        <v>2.9460000000000002</v>
      </c>
      <c r="I165" s="229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175</v>
      </c>
      <c r="AU165" s="200" t="s">
        <v>87</v>
      </c>
      <c r="AV165" s="198" t="s">
        <v>87</v>
      </c>
      <c r="AW165" s="198" t="s">
        <v>33</v>
      </c>
      <c r="AX165" s="198" t="s">
        <v>85</v>
      </c>
      <c r="AY165" s="200" t="s">
        <v>164</v>
      </c>
    </row>
    <row r="166" spans="1:65" s="97" customFormat="1" ht="33" customHeight="1" x14ac:dyDescent="0.2">
      <c r="A166" s="95"/>
      <c r="B166" s="94"/>
      <c r="C166" s="173" t="s">
        <v>207</v>
      </c>
      <c r="D166" s="173" t="s">
        <v>166</v>
      </c>
      <c r="E166" s="174" t="s">
        <v>272</v>
      </c>
      <c r="F166" s="175" t="s">
        <v>273</v>
      </c>
      <c r="G166" s="176" t="s">
        <v>215</v>
      </c>
      <c r="H166" s="177">
        <v>2.9460000000000002</v>
      </c>
      <c r="I166" s="73"/>
      <c r="J166" s="178">
        <f>ROUND(I166*H166,2)</f>
        <v>0</v>
      </c>
      <c r="K166" s="175" t="s">
        <v>170</v>
      </c>
      <c r="L166" s="94"/>
      <c r="M166" s="179" t="s">
        <v>1</v>
      </c>
      <c r="N166" s="180" t="s">
        <v>43</v>
      </c>
      <c r="O166" s="181">
        <v>0.115</v>
      </c>
      <c r="P166" s="181">
        <f>O166*H166</f>
        <v>0.33879000000000004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R166" s="183" t="s">
        <v>171</v>
      </c>
      <c r="AT166" s="183" t="s">
        <v>166</v>
      </c>
      <c r="AU166" s="183" t="s">
        <v>87</v>
      </c>
      <c r="AY166" s="87" t="s">
        <v>164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87" t="s">
        <v>85</v>
      </c>
      <c r="BK166" s="184">
        <f>ROUND(I166*H166,2)</f>
        <v>0</v>
      </c>
      <c r="BL166" s="87" t="s">
        <v>171</v>
      </c>
      <c r="BM166" s="183" t="s">
        <v>1155</v>
      </c>
    </row>
    <row r="167" spans="1:65" s="191" customFormat="1" x14ac:dyDescent="0.2">
      <c r="B167" s="192"/>
      <c r="D167" s="185" t="s">
        <v>175</v>
      </c>
      <c r="E167" s="193" t="s">
        <v>1</v>
      </c>
      <c r="F167" s="194" t="s">
        <v>275</v>
      </c>
      <c r="H167" s="193" t="s">
        <v>1</v>
      </c>
      <c r="I167" s="228"/>
      <c r="L167" s="192"/>
      <c r="M167" s="195"/>
      <c r="N167" s="196"/>
      <c r="O167" s="196"/>
      <c r="P167" s="196"/>
      <c r="Q167" s="196"/>
      <c r="R167" s="196"/>
      <c r="S167" s="196"/>
      <c r="T167" s="197"/>
      <c r="AT167" s="193" t="s">
        <v>175</v>
      </c>
      <c r="AU167" s="193" t="s">
        <v>87</v>
      </c>
      <c r="AV167" s="191" t="s">
        <v>85</v>
      </c>
      <c r="AW167" s="191" t="s">
        <v>33</v>
      </c>
      <c r="AX167" s="191" t="s">
        <v>78</v>
      </c>
      <c r="AY167" s="193" t="s">
        <v>164</v>
      </c>
    </row>
    <row r="168" spans="1:65" s="191" customFormat="1" ht="22.5" x14ac:dyDescent="0.2">
      <c r="B168" s="192"/>
      <c r="D168" s="185" t="s">
        <v>175</v>
      </c>
      <c r="E168" s="193" t="s">
        <v>1</v>
      </c>
      <c r="F168" s="194" t="s">
        <v>1156</v>
      </c>
      <c r="H168" s="193" t="s">
        <v>1</v>
      </c>
      <c r="I168" s="228"/>
      <c r="L168" s="192"/>
      <c r="M168" s="195"/>
      <c r="N168" s="196"/>
      <c r="O168" s="196"/>
      <c r="P168" s="196"/>
      <c r="Q168" s="196"/>
      <c r="R168" s="196"/>
      <c r="S168" s="196"/>
      <c r="T168" s="197"/>
      <c r="AT168" s="193" t="s">
        <v>175</v>
      </c>
      <c r="AU168" s="193" t="s">
        <v>87</v>
      </c>
      <c r="AV168" s="191" t="s">
        <v>85</v>
      </c>
      <c r="AW168" s="191" t="s">
        <v>33</v>
      </c>
      <c r="AX168" s="191" t="s">
        <v>78</v>
      </c>
      <c r="AY168" s="193" t="s">
        <v>164</v>
      </c>
    </row>
    <row r="169" spans="1:65" s="198" customFormat="1" x14ac:dyDescent="0.2">
      <c r="B169" s="199"/>
      <c r="D169" s="185" t="s">
        <v>175</v>
      </c>
      <c r="E169" s="200" t="s">
        <v>1</v>
      </c>
      <c r="F169" s="201" t="s">
        <v>1157</v>
      </c>
      <c r="H169" s="202">
        <v>2.9460000000000002</v>
      </c>
      <c r="I169" s="229"/>
      <c r="L169" s="199"/>
      <c r="M169" s="203"/>
      <c r="N169" s="204"/>
      <c r="O169" s="204"/>
      <c r="P169" s="204"/>
      <c r="Q169" s="204"/>
      <c r="R169" s="204"/>
      <c r="S169" s="204"/>
      <c r="T169" s="205"/>
      <c r="AT169" s="200" t="s">
        <v>175</v>
      </c>
      <c r="AU169" s="200" t="s">
        <v>87</v>
      </c>
      <c r="AV169" s="198" t="s">
        <v>87</v>
      </c>
      <c r="AW169" s="198" t="s">
        <v>33</v>
      </c>
      <c r="AX169" s="198" t="s">
        <v>78</v>
      </c>
      <c r="AY169" s="200" t="s">
        <v>164</v>
      </c>
    </row>
    <row r="170" spans="1:65" s="206" customFormat="1" x14ac:dyDescent="0.2">
      <c r="B170" s="207"/>
      <c r="D170" s="185" t="s">
        <v>175</v>
      </c>
      <c r="E170" s="208" t="s">
        <v>1</v>
      </c>
      <c r="F170" s="209" t="s">
        <v>233</v>
      </c>
      <c r="H170" s="210">
        <v>2.9460000000000002</v>
      </c>
      <c r="I170" s="230"/>
      <c r="L170" s="207"/>
      <c r="M170" s="211"/>
      <c r="N170" s="212"/>
      <c r="O170" s="212"/>
      <c r="P170" s="212"/>
      <c r="Q170" s="212"/>
      <c r="R170" s="212"/>
      <c r="S170" s="212"/>
      <c r="T170" s="213"/>
      <c r="AT170" s="208" t="s">
        <v>175</v>
      </c>
      <c r="AU170" s="208" t="s">
        <v>87</v>
      </c>
      <c r="AV170" s="206" t="s">
        <v>171</v>
      </c>
      <c r="AW170" s="206" t="s">
        <v>33</v>
      </c>
      <c r="AX170" s="206" t="s">
        <v>85</v>
      </c>
      <c r="AY170" s="208" t="s">
        <v>164</v>
      </c>
    </row>
    <row r="171" spans="1:65" s="97" customFormat="1" ht="33" customHeight="1" x14ac:dyDescent="0.2">
      <c r="A171" s="95"/>
      <c r="B171" s="94"/>
      <c r="C171" s="214" t="s">
        <v>212</v>
      </c>
      <c r="D171" s="214" t="s">
        <v>278</v>
      </c>
      <c r="E171" s="215" t="s">
        <v>279</v>
      </c>
      <c r="F171" s="216" t="s">
        <v>280</v>
      </c>
      <c r="G171" s="217" t="s">
        <v>281</v>
      </c>
      <c r="H171" s="218">
        <v>5.8920000000000003</v>
      </c>
      <c r="I171" s="74"/>
      <c r="J171" s="219">
        <f>ROUND(I171*H171,2)</f>
        <v>0</v>
      </c>
      <c r="K171" s="216" t="s">
        <v>1</v>
      </c>
      <c r="L171" s="220"/>
      <c r="M171" s="221" t="s">
        <v>1</v>
      </c>
      <c r="N171" s="222" t="s">
        <v>43</v>
      </c>
      <c r="O171" s="181">
        <v>0</v>
      </c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R171" s="183" t="s">
        <v>212</v>
      </c>
      <c r="AT171" s="183" t="s">
        <v>278</v>
      </c>
      <c r="AU171" s="183" t="s">
        <v>87</v>
      </c>
      <c r="AY171" s="87" t="s">
        <v>164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87" t="s">
        <v>85</v>
      </c>
      <c r="BK171" s="184">
        <f>ROUND(I171*H171,2)</f>
        <v>0</v>
      </c>
      <c r="BL171" s="87" t="s">
        <v>171</v>
      </c>
      <c r="BM171" s="183" t="s">
        <v>1158</v>
      </c>
    </row>
    <row r="172" spans="1:65" s="97" customFormat="1" ht="19.5" x14ac:dyDescent="0.2">
      <c r="A172" s="95"/>
      <c r="B172" s="94"/>
      <c r="C172" s="95"/>
      <c r="D172" s="185" t="s">
        <v>173</v>
      </c>
      <c r="E172" s="95"/>
      <c r="F172" s="186" t="s">
        <v>283</v>
      </c>
      <c r="G172" s="95"/>
      <c r="H172" s="95"/>
      <c r="I172" s="227"/>
      <c r="J172" s="95"/>
      <c r="K172" s="95"/>
      <c r="L172" s="94"/>
      <c r="M172" s="187"/>
      <c r="N172" s="188"/>
      <c r="O172" s="189"/>
      <c r="P172" s="189"/>
      <c r="Q172" s="189"/>
      <c r="R172" s="189"/>
      <c r="S172" s="189"/>
      <c r="T172" s="190"/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T172" s="87" t="s">
        <v>173</v>
      </c>
      <c r="AU172" s="87" t="s">
        <v>87</v>
      </c>
    </row>
    <row r="173" spans="1:65" s="198" customFormat="1" x14ac:dyDescent="0.2">
      <c r="B173" s="199"/>
      <c r="D173" s="185" t="s">
        <v>175</v>
      </c>
      <c r="E173" s="200" t="s">
        <v>1</v>
      </c>
      <c r="F173" s="201" t="s">
        <v>1159</v>
      </c>
      <c r="H173" s="202">
        <v>5.8920000000000003</v>
      </c>
      <c r="I173" s="229"/>
      <c r="L173" s="199"/>
      <c r="M173" s="203"/>
      <c r="N173" s="204"/>
      <c r="O173" s="204"/>
      <c r="P173" s="204"/>
      <c r="Q173" s="204"/>
      <c r="R173" s="204"/>
      <c r="S173" s="204"/>
      <c r="T173" s="205"/>
      <c r="AT173" s="200" t="s">
        <v>175</v>
      </c>
      <c r="AU173" s="200" t="s">
        <v>87</v>
      </c>
      <c r="AV173" s="198" t="s">
        <v>87</v>
      </c>
      <c r="AW173" s="198" t="s">
        <v>33</v>
      </c>
      <c r="AX173" s="198" t="s">
        <v>85</v>
      </c>
      <c r="AY173" s="200" t="s">
        <v>164</v>
      </c>
    </row>
    <row r="174" spans="1:65" s="160" customFormat="1" ht="22.9" customHeight="1" x14ac:dyDescent="0.2">
      <c r="B174" s="161"/>
      <c r="D174" s="162" t="s">
        <v>77</v>
      </c>
      <c r="E174" s="171" t="s">
        <v>184</v>
      </c>
      <c r="F174" s="171" t="s">
        <v>326</v>
      </c>
      <c r="I174" s="231"/>
      <c r="J174" s="172">
        <f>BK174</f>
        <v>0</v>
      </c>
      <c r="L174" s="161"/>
      <c r="M174" s="165"/>
      <c r="N174" s="166"/>
      <c r="O174" s="166"/>
      <c r="P174" s="167">
        <f>SUM(P175:P181)</f>
        <v>11.065215999999999</v>
      </c>
      <c r="Q174" s="166"/>
      <c r="R174" s="167">
        <f>SUM(R175:R181)</f>
        <v>0</v>
      </c>
      <c r="S174" s="166"/>
      <c r="T174" s="168">
        <f>SUM(T175:T181)</f>
        <v>0.91520000000000001</v>
      </c>
      <c r="AR174" s="162" t="s">
        <v>85</v>
      </c>
      <c r="AT174" s="169" t="s">
        <v>77</v>
      </c>
      <c r="AU174" s="169" t="s">
        <v>85</v>
      </c>
      <c r="AY174" s="162" t="s">
        <v>164</v>
      </c>
      <c r="BK174" s="170">
        <f>SUM(BK175:BK181)</f>
        <v>0</v>
      </c>
    </row>
    <row r="175" spans="1:65" s="97" customFormat="1" ht="33" customHeight="1" x14ac:dyDescent="0.2">
      <c r="A175" s="95"/>
      <c r="B175" s="94"/>
      <c r="C175" s="173" t="s">
        <v>218</v>
      </c>
      <c r="D175" s="173" t="s">
        <v>166</v>
      </c>
      <c r="E175" s="174" t="s">
        <v>328</v>
      </c>
      <c r="F175" s="175" t="s">
        <v>329</v>
      </c>
      <c r="G175" s="176" t="s">
        <v>215</v>
      </c>
      <c r="H175" s="177">
        <v>0.41599999999999998</v>
      </c>
      <c r="I175" s="73"/>
      <c r="J175" s="178">
        <f>ROUND(I175*H175,2)</f>
        <v>0</v>
      </c>
      <c r="K175" s="175" t="s">
        <v>170</v>
      </c>
      <c r="L175" s="94"/>
      <c r="M175" s="179" t="s">
        <v>1</v>
      </c>
      <c r="N175" s="180" t="s">
        <v>43</v>
      </c>
      <c r="O175" s="181">
        <v>7.8010000000000002</v>
      </c>
      <c r="P175" s="181">
        <f>O175*H175</f>
        <v>3.2452160000000001</v>
      </c>
      <c r="Q175" s="181">
        <v>0</v>
      </c>
      <c r="R175" s="181">
        <f>Q175*H175</f>
        <v>0</v>
      </c>
      <c r="S175" s="181">
        <v>2.2000000000000002</v>
      </c>
      <c r="T175" s="182">
        <f>S175*H175</f>
        <v>0.91520000000000001</v>
      </c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R175" s="183" t="s">
        <v>171</v>
      </c>
      <c r="AT175" s="183" t="s">
        <v>166</v>
      </c>
      <c r="AU175" s="183" t="s">
        <v>87</v>
      </c>
      <c r="AY175" s="87" t="s">
        <v>164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87" t="s">
        <v>85</v>
      </c>
      <c r="BK175" s="184">
        <f>ROUND(I175*H175,2)</f>
        <v>0</v>
      </c>
      <c r="BL175" s="87" t="s">
        <v>171</v>
      </c>
      <c r="BM175" s="183" t="s">
        <v>1160</v>
      </c>
    </row>
    <row r="176" spans="1:65" s="97" customFormat="1" ht="19.5" x14ac:dyDescent="0.2">
      <c r="A176" s="95"/>
      <c r="B176" s="94"/>
      <c r="C176" s="95"/>
      <c r="D176" s="185" t="s">
        <v>173</v>
      </c>
      <c r="E176" s="95"/>
      <c r="F176" s="186" t="s">
        <v>331</v>
      </c>
      <c r="G176" s="95"/>
      <c r="H176" s="95"/>
      <c r="I176" s="227"/>
      <c r="J176" s="95"/>
      <c r="K176" s="95"/>
      <c r="L176" s="94"/>
      <c r="M176" s="187"/>
      <c r="N176" s="188"/>
      <c r="O176" s="189"/>
      <c r="P176" s="189"/>
      <c r="Q176" s="189"/>
      <c r="R176" s="189"/>
      <c r="S176" s="189"/>
      <c r="T176" s="190"/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T176" s="87" t="s">
        <v>173</v>
      </c>
      <c r="AU176" s="87" t="s">
        <v>87</v>
      </c>
    </row>
    <row r="177" spans="1:65" s="191" customFormat="1" x14ac:dyDescent="0.2">
      <c r="B177" s="192"/>
      <c r="D177" s="185" t="s">
        <v>175</v>
      </c>
      <c r="E177" s="193" t="s">
        <v>1</v>
      </c>
      <c r="F177" s="194" t="s">
        <v>1161</v>
      </c>
      <c r="H177" s="193" t="s">
        <v>1</v>
      </c>
      <c r="I177" s="228"/>
      <c r="L177" s="192"/>
      <c r="M177" s="195"/>
      <c r="N177" s="196"/>
      <c r="O177" s="196"/>
      <c r="P177" s="196"/>
      <c r="Q177" s="196"/>
      <c r="R177" s="196"/>
      <c r="S177" s="196"/>
      <c r="T177" s="197"/>
      <c r="AT177" s="193" t="s">
        <v>175</v>
      </c>
      <c r="AU177" s="193" t="s">
        <v>87</v>
      </c>
      <c r="AV177" s="191" t="s">
        <v>85</v>
      </c>
      <c r="AW177" s="191" t="s">
        <v>33</v>
      </c>
      <c r="AX177" s="191" t="s">
        <v>78</v>
      </c>
      <c r="AY177" s="193" t="s">
        <v>164</v>
      </c>
    </row>
    <row r="178" spans="1:65" s="191" customFormat="1" x14ac:dyDescent="0.2">
      <c r="B178" s="192"/>
      <c r="D178" s="185" t="s">
        <v>175</v>
      </c>
      <c r="E178" s="193" t="s">
        <v>1</v>
      </c>
      <c r="F178" s="194" t="s">
        <v>1162</v>
      </c>
      <c r="H178" s="193" t="s">
        <v>1</v>
      </c>
      <c r="I178" s="228"/>
      <c r="L178" s="192"/>
      <c r="M178" s="195"/>
      <c r="N178" s="196"/>
      <c r="O178" s="196"/>
      <c r="P178" s="196"/>
      <c r="Q178" s="196"/>
      <c r="R178" s="196"/>
      <c r="S178" s="196"/>
      <c r="T178" s="197"/>
      <c r="AT178" s="193" t="s">
        <v>175</v>
      </c>
      <c r="AU178" s="193" t="s">
        <v>87</v>
      </c>
      <c r="AV178" s="191" t="s">
        <v>85</v>
      </c>
      <c r="AW178" s="191" t="s">
        <v>33</v>
      </c>
      <c r="AX178" s="191" t="s">
        <v>78</v>
      </c>
      <c r="AY178" s="193" t="s">
        <v>164</v>
      </c>
    </row>
    <row r="179" spans="1:65" s="198" customFormat="1" x14ac:dyDescent="0.2">
      <c r="B179" s="199"/>
      <c r="D179" s="185" t="s">
        <v>175</v>
      </c>
      <c r="E179" s="200" t="s">
        <v>1</v>
      </c>
      <c r="F179" s="201" t="s">
        <v>1163</v>
      </c>
      <c r="H179" s="202">
        <v>0.41599999999999998</v>
      </c>
      <c r="I179" s="229"/>
      <c r="L179" s="199"/>
      <c r="M179" s="203"/>
      <c r="N179" s="204"/>
      <c r="O179" s="204"/>
      <c r="P179" s="204"/>
      <c r="Q179" s="204"/>
      <c r="R179" s="204"/>
      <c r="S179" s="204"/>
      <c r="T179" s="205"/>
      <c r="AT179" s="200" t="s">
        <v>175</v>
      </c>
      <c r="AU179" s="200" t="s">
        <v>87</v>
      </c>
      <c r="AV179" s="198" t="s">
        <v>87</v>
      </c>
      <c r="AW179" s="198" t="s">
        <v>33</v>
      </c>
      <c r="AX179" s="198" t="s">
        <v>78</v>
      </c>
      <c r="AY179" s="200" t="s">
        <v>164</v>
      </c>
    </row>
    <row r="180" spans="1:65" s="206" customFormat="1" x14ac:dyDescent="0.2">
      <c r="B180" s="207"/>
      <c r="D180" s="185" t="s">
        <v>175</v>
      </c>
      <c r="E180" s="208" t="s">
        <v>1</v>
      </c>
      <c r="F180" s="209" t="s">
        <v>233</v>
      </c>
      <c r="H180" s="210">
        <v>0.41599999999999998</v>
      </c>
      <c r="I180" s="230"/>
      <c r="L180" s="207"/>
      <c r="M180" s="211"/>
      <c r="N180" s="212"/>
      <c r="O180" s="212"/>
      <c r="P180" s="212"/>
      <c r="Q180" s="212"/>
      <c r="R180" s="212"/>
      <c r="S180" s="212"/>
      <c r="T180" s="213"/>
      <c r="AT180" s="208" t="s">
        <v>175</v>
      </c>
      <c r="AU180" s="208" t="s">
        <v>87</v>
      </c>
      <c r="AV180" s="206" t="s">
        <v>171</v>
      </c>
      <c r="AW180" s="206" t="s">
        <v>33</v>
      </c>
      <c r="AX180" s="206" t="s">
        <v>85</v>
      </c>
      <c r="AY180" s="208" t="s">
        <v>164</v>
      </c>
    </row>
    <row r="181" spans="1:65" s="97" customFormat="1" ht="21.75" customHeight="1" x14ac:dyDescent="0.2">
      <c r="A181" s="95"/>
      <c r="B181" s="94"/>
      <c r="C181" s="173" t="s">
        <v>223</v>
      </c>
      <c r="D181" s="173" t="s">
        <v>166</v>
      </c>
      <c r="E181" s="174" t="s">
        <v>336</v>
      </c>
      <c r="F181" s="175" t="s">
        <v>337</v>
      </c>
      <c r="G181" s="176" t="s">
        <v>187</v>
      </c>
      <c r="H181" s="177">
        <v>92</v>
      </c>
      <c r="I181" s="73"/>
      <c r="J181" s="178">
        <f>ROUND(I181*H181,2)</f>
        <v>0</v>
      </c>
      <c r="K181" s="175" t="s">
        <v>170</v>
      </c>
      <c r="L181" s="94"/>
      <c r="M181" s="179" t="s">
        <v>1</v>
      </c>
      <c r="N181" s="180" t="s">
        <v>43</v>
      </c>
      <c r="O181" s="181">
        <v>8.5000000000000006E-2</v>
      </c>
      <c r="P181" s="181">
        <f>O181*H181</f>
        <v>7.82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95"/>
      <c r="V181" s="95"/>
      <c r="W181" s="95"/>
      <c r="X181" s="95"/>
      <c r="Y181" s="95"/>
      <c r="Z181" s="95"/>
      <c r="AA181" s="95"/>
      <c r="AB181" s="95"/>
      <c r="AC181" s="95"/>
      <c r="AD181" s="95"/>
      <c r="AE181" s="95"/>
      <c r="AR181" s="183" t="s">
        <v>171</v>
      </c>
      <c r="AT181" s="183" t="s">
        <v>166</v>
      </c>
      <c r="AU181" s="183" t="s">
        <v>87</v>
      </c>
      <c r="AY181" s="87" t="s">
        <v>164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87" t="s">
        <v>85</v>
      </c>
      <c r="BK181" s="184">
        <f>ROUND(I181*H181,2)</f>
        <v>0</v>
      </c>
      <c r="BL181" s="87" t="s">
        <v>171</v>
      </c>
      <c r="BM181" s="183" t="s">
        <v>1164</v>
      </c>
    </row>
    <row r="182" spans="1:65" s="160" customFormat="1" ht="22.9" customHeight="1" x14ac:dyDescent="0.2">
      <c r="B182" s="161"/>
      <c r="D182" s="162" t="s">
        <v>77</v>
      </c>
      <c r="E182" s="171" t="s">
        <v>171</v>
      </c>
      <c r="F182" s="171" t="s">
        <v>339</v>
      </c>
      <c r="I182" s="231"/>
      <c r="J182" s="172">
        <f>BK182</f>
        <v>0</v>
      </c>
      <c r="L182" s="161"/>
      <c r="M182" s="165"/>
      <c r="N182" s="166"/>
      <c r="O182" s="166"/>
      <c r="P182" s="167">
        <f>SUM(P183:P185)</f>
        <v>0.56000000000000005</v>
      </c>
      <c r="Q182" s="166"/>
      <c r="R182" s="167">
        <f>SUM(R183:R185)</f>
        <v>9.3200000000000005E-2</v>
      </c>
      <c r="S182" s="166"/>
      <c r="T182" s="168">
        <f>SUM(T183:T185)</f>
        <v>0</v>
      </c>
      <c r="AR182" s="162" t="s">
        <v>85</v>
      </c>
      <c r="AT182" s="169" t="s">
        <v>77</v>
      </c>
      <c r="AU182" s="169" t="s">
        <v>85</v>
      </c>
      <c r="AY182" s="162" t="s">
        <v>164</v>
      </c>
      <c r="BK182" s="170">
        <f>SUM(BK183:BK185)</f>
        <v>0</v>
      </c>
    </row>
    <row r="183" spans="1:65" s="97" customFormat="1" ht="21.75" customHeight="1" x14ac:dyDescent="0.2">
      <c r="A183" s="95"/>
      <c r="B183" s="94"/>
      <c r="C183" s="173" t="s">
        <v>234</v>
      </c>
      <c r="D183" s="173" t="s">
        <v>166</v>
      </c>
      <c r="E183" s="174" t="s">
        <v>347</v>
      </c>
      <c r="F183" s="175" t="s">
        <v>348</v>
      </c>
      <c r="G183" s="176" t="s">
        <v>349</v>
      </c>
      <c r="H183" s="177">
        <v>2</v>
      </c>
      <c r="I183" s="73"/>
      <c r="J183" s="178">
        <f>ROUND(I183*H183,2)</f>
        <v>0</v>
      </c>
      <c r="K183" s="175" t="s">
        <v>170</v>
      </c>
      <c r="L183" s="94"/>
      <c r="M183" s="179" t="s">
        <v>1</v>
      </c>
      <c r="N183" s="180" t="s">
        <v>43</v>
      </c>
      <c r="O183" s="181">
        <v>0.28000000000000003</v>
      </c>
      <c r="P183" s="181">
        <f>O183*H183</f>
        <v>0.56000000000000005</v>
      </c>
      <c r="Q183" s="181">
        <v>6.6E-3</v>
      </c>
      <c r="R183" s="181">
        <f>Q183*H183</f>
        <v>1.32E-2</v>
      </c>
      <c r="S183" s="181">
        <v>0</v>
      </c>
      <c r="T183" s="182">
        <f>S183*H183</f>
        <v>0</v>
      </c>
      <c r="U183" s="95"/>
      <c r="V183" s="95"/>
      <c r="W183" s="95"/>
      <c r="X183" s="95"/>
      <c r="Y183" s="95"/>
      <c r="Z183" s="95"/>
      <c r="AA183" s="95"/>
      <c r="AB183" s="95"/>
      <c r="AC183" s="95"/>
      <c r="AD183" s="95"/>
      <c r="AE183" s="95"/>
      <c r="AR183" s="183" t="s">
        <v>171</v>
      </c>
      <c r="AT183" s="183" t="s">
        <v>166</v>
      </c>
      <c r="AU183" s="183" t="s">
        <v>87</v>
      </c>
      <c r="AY183" s="87" t="s">
        <v>164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87" t="s">
        <v>85</v>
      </c>
      <c r="BK183" s="184">
        <f>ROUND(I183*H183,2)</f>
        <v>0</v>
      </c>
      <c r="BL183" s="87" t="s">
        <v>171</v>
      </c>
      <c r="BM183" s="183" t="s">
        <v>1165</v>
      </c>
    </row>
    <row r="184" spans="1:65" s="198" customFormat="1" x14ac:dyDescent="0.2">
      <c r="B184" s="199"/>
      <c r="D184" s="185" t="s">
        <v>175</v>
      </c>
      <c r="E184" s="200" t="s">
        <v>1</v>
      </c>
      <c r="F184" s="201" t="s">
        <v>87</v>
      </c>
      <c r="H184" s="202">
        <v>2</v>
      </c>
      <c r="I184" s="229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175</v>
      </c>
      <c r="AU184" s="200" t="s">
        <v>87</v>
      </c>
      <c r="AV184" s="198" t="s">
        <v>87</v>
      </c>
      <c r="AW184" s="198" t="s">
        <v>33</v>
      </c>
      <c r="AX184" s="198" t="s">
        <v>85</v>
      </c>
      <c r="AY184" s="200" t="s">
        <v>164</v>
      </c>
    </row>
    <row r="185" spans="1:65" s="97" customFormat="1" ht="16.5" customHeight="1" x14ac:dyDescent="0.2">
      <c r="A185" s="95"/>
      <c r="B185" s="94"/>
      <c r="C185" s="214" t="s">
        <v>240</v>
      </c>
      <c r="D185" s="214" t="s">
        <v>278</v>
      </c>
      <c r="E185" s="215" t="s">
        <v>354</v>
      </c>
      <c r="F185" s="216" t="s">
        <v>355</v>
      </c>
      <c r="G185" s="217" t="s">
        <v>349</v>
      </c>
      <c r="H185" s="218">
        <v>2</v>
      </c>
      <c r="I185" s="74"/>
      <c r="J185" s="219">
        <f>ROUND(I185*H185,2)</f>
        <v>0</v>
      </c>
      <c r="K185" s="216" t="s">
        <v>170</v>
      </c>
      <c r="L185" s="220"/>
      <c r="M185" s="221" t="s">
        <v>1</v>
      </c>
      <c r="N185" s="222" t="s">
        <v>43</v>
      </c>
      <c r="O185" s="181">
        <v>0</v>
      </c>
      <c r="P185" s="181">
        <f>O185*H185</f>
        <v>0</v>
      </c>
      <c r="Q185" s="181">
        <v>0.04</v>
      </c>
      <c r="R185" s="181">
        <f>Q185*H185</f>
        <v>0.08</v>
      </c>
      <c r="S185" s="181">
        <v>0</v>
      </c>
      <c r="T185" s="182">
        <f>S185*H185</f>
        <v>0</v>
      </c>
      <c r="U185" s="95"/>
      <c r="V185" s="95"/>
      <c r="W185" s="95"/>
      <c r="X185" s="95"/>
      <c r="Y185" s="95"/>
      <c r="Z185" s="95"/>
      <c r="AA185" s="95"/>
      <c r="AB185" s="95"/>
      <c r="AC185" s="95"/>
      <c r="AD185" s="95"/>
      <c r="AE185" s="95"/>
      <c r="AR185" s="183" t="s">
        <v>212</v>
      </c>
      <c r="AT185" s="183" t="s">
        <v>278</v>
      </c>
      <c r="AU185" s="183" t="s">
        <v>87</v>
      </c>
      <c r="AY185" s="87" t="s">
        <v>164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87" t="s">
        <v>85</v>
      </c>
      <c r="BK185" s="184">
        <f>ROUND(I185*H185,2)</f>
        <v>0</v>
      </c>
      <c r="BL185" s="87" t="s">
        <v>171</v>
      </c>
      <c r="BM185" s="183" t="s">
        <v>1166</v>
      </c>
    </row>
    <row r="186" spans="1:65" s="160" customFormat="1" ht="22.9" customHeight="1" x14ac:dyDescent="0.2">
      <c r="B186" s="161"/>
      <c r="D186" s="162" t="s">
        <v>77</v>
      </c>
      <c r="E186" s="171" t="s">
        <v>196</v>
      </c>
      <c r="F186" s="171" t="s">
        <v>378</v>
      </c>
      <c r="I186" s="231"/>
      <c r="J186" s="172">
        <f>BK186</f>
        <v>0</v>
      </c>
      <c r="L186" s="161"/>
      <c r="M186" s="165"/>
      <c r="N186" s="166"/>
      <c r="O186" s="166"/>
      <c r="P186" s="167">
        <f>SUM(P187:P203)</f>
        <v>0.50544</v>
      </c>
      <c r="Q186" s="166"/>
      <c r="R186" s="167">
        <f>SUM(R187:R203)</f>
        <v>0</v>
      </c>
      <c r="S186" s="166"/>
      <c r="T186" s="168">
        <f>SUM(T187:T203)</f>
        <v>0</v>
      </c>
      <c r="AR186" s="162" t="s">
        <v>85</v>
      </c>
      <c r="AT186" s="169" t="s">
        <v>77</v>
      </c>
      <c r="AU186" s="169" t="s">
        <v>85</v>
      </c>
      <c r="AY186" s="162" t="s">
        <v>164</v>
      </c>
      <c r="BK186" s="170">
        <f>SUM(BK187:BK203)</f>
        <v>0</v>
      </c>
    </row>
    <row r="187" spans="1:65" s="97" customFormat="1" ht="21.75" customHeight="1" x14ac:dyDescent="0.2">
      <c r="A187" s="95"/>
      <c r="B187" s="94"/>
      <c r="C187" s="173" t="s">
        <v>245</v>
      </c>
      <c r="D187" s="173" t="s">
        <v>166</v>
      </c>
      <c r="E187" s="174" t="s">
        <v>380</v>
      </c>
      <c r="F187" s="175" t="s">
        <v>381</v>
      </c>
      <c r="G187" s="176" t="s">
        <v>169</v>
      </c>
      <c r="H187" s="177">
        <v>6.48</v>
      </c>
      <c r="I187" s="73"/>
      <c r="J187" s="178">
        <f>ROUND(I187*H187,2)</f>
        <v>0</v>
      </c>
      <c r="K187" s="175" t="s">
        <v>170</v>
      </c>
      <c r="L187" s="94"/>
      <c r="M187" s="179" t="s">
        <v>1</v>
      </c>
      <c r="N187" s="180" t="s">
        <v>43</v>
      </c>
      <c r="O187" s="181">
        <v>2.3E-2</v>
      </c>
      <c r="P187" s="181">
        <f>O187*H187</f>
        <v>0.14904000000000001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95"/>
      <c r="V187" s="95"/>
      <c r="W187" s="95"/>
      <c r="X187" s="95"/>
      <c r="Y187" s="95"/>
      <c r="Z187" s="95"/>
      <c r="AA187" s="95"/>
      <c r="AB187" s="95"/>
      <c r="AC187" s="95"/>
      <c r="AD187" s="95"/>
      <c r="AE187" s="95"/>
      <c r="AR187" s="183" t="s">
        <v>171</v>
      </c>
      <c r="AT187" s="183" t="s">
        <v>166</v>
      </c>
      <c r="AU187" s="183" t="s">
        <v>87</v>
      </c>
      <c r="AY187" s="87" t="s">
        <v>164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87" t="s">
        <v>85</v>
      </c>
      <c r="BK187" s="184">
        <f>ROUND(I187*H187,2)</f>
        <v>0</v>
      </c>
      <c r="BL187" s="87" t="s">
        <v>171</v>
      </c>
      <c r="BM187" s="183" t="s">
        <v>1167</v>
      </c>
    </row>
    <row r="188" spans="1:65" s="191" customFormat="1" x14ac:dyDescent="0.2">
      <c r="B188" s="192"/>
      <c r="D188" s="185" t="s">
        <v>175</v>
      </c>
      <c r="E188" s="193" t="s">
        <v>1</v>
      </c>
      <c r="F188" s="194" t="s">
        <v>383</v>
      </c>
      <c r="H188" s="193" t="s">
        <v>1</v>
      </c>
      <c r="I188" s="228"/>
      <c r="L188" s="192"/>
      <c r="M188" s="195"/>
      <c r="N188" s="196"/>
      <c r="O188" s="196"/>
      <c r="P188" s="196"/>
      <c r="Q188" s="196"/>
      <c r="R188" s="196"/>
      <c r="S188" s="196"/>
      <c r="T188" s="197"/>
      <c r="AT188" s="193" t="s">
        <v>175</v>
      </c>
      <c r="AU188" s="193" t="s">
        <v>87</v>
      </c>
      <c r="AV188" s="191" t="s">
        <v>85</v>
      </c>
      <c r="AW188" s="191" t="s">
        <v>33</v>
      </c>
      <c r="AX188" s="191" t="s">
        <v>78</v>
      </c>
      <c r="AY188" s="193" t="s">
        <v>164</v>
      </c>
    </row>
    <row r="189" spans="1:65" s="191" customFormat="1" x14ac:dyDescent="0.2">
      <c r="B189" s="192"/>
      <c r="D189" s="185" t="s">
        <v>175</v>
      </c>
      <c r="E189" s="193" t="s">
        <v>1</v>
      </c>
      <c r="F189" s="194" t="s">
        <v>1142</v>
      </c>
      <c r="H189" s="193" t="s">
        <v>1</v>
      </c>
      <c r="I189" s="228"/>
      <c r="L189" s="192"/>
      <c r="M189" s="195"/>
      <c r="N189" s="196"/>
      <c r="O189" s="196"/>
      <c r="P189" s="196"/>
      <c r="Q189" s="196"/>
      <c r="R189" s="196"/>
      <c r="S189" s="196"/>
      <c r="T189" s="197"/>
      <c r="AT189" s="193" t="s">
        <v>175</v>
      </c>
      <c r="AU189" s="193" t="s">
        <v>87</v>
      </c>
      <c r="AV189" s="191" t="s">
        <v>85</v>
      </c>
      <c r="AW189" s="191" t="s">
        <v>33</v>
      </c>
      <c r="AX189" s="191" t="s">
        <v>78</v>
      </c>
      <c r="AY189" s="193" t="s">
        <v>164</v>
      </c>
    </row>
    <row r="190" spans="1:65" s="198" customFormat="1" x14ac:dyDescent="0.2">
      <c r="B190" s="199"/>
      <c r="D190" s="185" t="s">
        <v>175</v>
      </c>
      <c r="E190" s="200" t="s">
        <v>1</v>
      </c>
      <c r="F190" s="201" t="s">
        <v>1168</v>
      </c>
      <c r="H190" s="202">
        <v>6.48</v>
      </c>
      <c r="I190" s="229"/>
      <c r="L190" s="199"/>
      <c r="M190" s="203"/>
      <c r="N190" s="204"/>
      <c r="O190" s="204"/>
      <c r="P190" s="204"/>
      <c r="Q190" s="204"/>
      <c r="R190" s="204"/>
      <c r="S190" s="204"/>
      <c r="T190" s="205"/>
      <c r="AT190" s="200" t="s">
        <v>175</v>
      </c>
      <c r="AU190" s="200" t="s">
        <v>87</v>
      </c>
      <c r="AV190" s="198" t="s">
        <v>87</v>
      </c>
      <c r="AW190" s="198" t="s">
        <v>33</v>
      </c>
      <c r="AX190" s="198" t="s">
        <v>78</v>
      </c>
      <c r="AY190" s="200" t="s">
        <v>164</v>
      </c>
    </row>
    <row r="191" spans="1:65" s="206" customFormat="1" x14ac:dyDescent="0.2">
      <c r="B191" s="207"/>
      <c r="D191" s="185" t="s">
        <v>175</v>
      </c>
      <c r="E191" s="208" t="s">
        <v>1</v>
      </c>
      <c r="F191" s="209" t="s">
        <v>233</v>
      </c>
      <c r="H191" s="210">
        <v>6.48</v>
      </c>
      <c r="I191" s="230"/>
      <c r="L191" s="207"/>
      <c r="M191" s="211"/>
      <c r="N191" s="212"/>
      <c r="O191" s="212"/>
      <c r="P191" s="212"/>
      <c r="Q191" s="212"/>
      <c r="R191" s="212"/>
      <c r="S191" s="212"/>
      <c r="T191" s="213"/>
      <c r="AT191" s="208" t="s">
        <v>175</v>
      </c>
      <c r="AU191" s="208" t="s">
        <v>87</v>
      </c>
      <c r="AV191" s="206" t="s">
        <v>171</v>
      </c>
      <c r="AW191" s="206" t="s">
        <v>33</v>
      </c>
      <c r="AX191" s="206" t="s">
        <v>85</v>
      </c>
      <c r="AY191" s="208" t="s">
        <v>164</v>
      </c>
    </row>
    <row r="192" spans="1:65" s="97" customFormat="1" ht="21.75" customHeight="1" x14ac:dyDescent="0.2">
      <c r="A192" s="95"/>
      <c r="B192" s="94"/>
      <c r="C192" s="173" t="s">
        <v>250</v>
      </c>
      <c r="D192" s="173" t="s">
        <v>166</v>
      </c>
      <c r="E192" s="174" t="s">
        <v>386</v>
      </c>
      <c r="F192" s="175" t="s">
        <v>387</v>
      </c>
      <c r="G192" s="176" t="s">
        <v>169</v>
      </c>
      <c r="H192" s="177">
        <v>6.48</v>
      </c>
      <c r="I192" s="73"/>
      <c r="J192" s="178">
        <f>ROUND(I192*H192,2)</f>
        <v>0</v>
      </c>
      <c r="K192" s="175" t="s">
        <v>170</v>
      </c>
      <c r="L192" s="94"/>
      <c r="M192" s="179" t="s">
        <v>1</v>
      </c>
      <c r="N192" s="180" t="s">
        <v>43</v>
      </c>
      <c r="O192" s="181">
        <v>3.1E-2</v>
      </c>
      <c r="P192" s="181">
        <f>O192*H192</f>
        <v>0.20088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95"/>
      <c r="V192" s="95"/>
      <c r="W192" s="95"/>
      <c r="X192" s="95"/>
      <c r="Y192" s="95"/>
      <c r="Z192" s="95"/>
      <c r="AA192" s="95"/>
      <c r="AB192" s="95"/>
      <c r="AC192" s="95"/>
      <c r="AD192" s="95"/>
      <c r="AE192" s="95"/>
      <c r="AR192" s="183" t="s">
        <v>171</v>
      </c>
      <c r="AT192" s="183" t="s">
        <v>166</v>
      </c>
      <c r="AU192" s="183" t="s">
        <v>87</v>
      </c>
      <c r="AY192" s="87" t="s">
        <v>164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87" t="s">
        <v>85</v>
      </c>
      <c r="BK192" s="184">
        <f>ROUND(I192*H192,2)</f>
        <v>0</v>
      </c>
      <c r="BL192" s="87" t="s">
        <v>171</v>
      </c>
      <c r="BM192" s="183" t="s">
        <v>1169</v>
      </c>
    </row>
    <row r="193" spans="1:65" s="191" customFormat="1" x14ac:dyDescent="0.2">
      <c r="B193" s="192"/>
      <c r="D193" s="185" t="s">
        <v>175</v>
      </c>
      <c r="E193" s="193" t="s">
        <v>1</v>
      </c>
      <c r="F193" s="194" t="s">
        <v>389</v>
      </c>
      <c r="H193" s="193" t="s">
        <v>1</v>
      </c>
      <c r="I193" s="228"/>
      <c r="L193" s="192"/>
      <c r="M193" s="195"/>
      <c r="N193" s="196"/>
      <c r="O193" s="196"/>
      <c r="P193" s="196"/>
      <c r="Q193" s="196"/>
      <c r="R193" s="196"/>
      <c r="S193" s="196"/>
      <c r="T193" s="197"/>
      <c r="AT193" s="193" t="s">
        <v>175</v>
      </c>
      <c r="AU193" s="193" t="s">
        <v>87</v>
      </c>
      <c r="AV193" s="191" t="s">
        <v>85</v>
      </c>
      <c r="AW193" s="191" t="s">
        <v>33</v>
      </c>
      <c r="AX193" s="191" t="s">
        <v>78</v>
      </c>
      <c r="AY193" s="193" t="s">
        <v>164</v>
      </c>
    </row>
    <row r="194" spans="1:65" s="191" customFormat="1" x14ac:dyDescent="0.2">
      <c r="B194" s="192"/>
      <c r="D194" s="185" t="s">
        <v>175</v>
      </c>
      <c r="E194" s="193" t="s">
        <v>1</v>
      </c>
      <c r="F194" s="194" t="s">
        <v>390</v>
      </c>
      <c r="H194" s="193" t="s">
        <v>1</v>
      </c>
      <c r="I194" s="228"/>
      <c r="L194" s="192"/>
      <c r="M194" s="195"/>
      <c r="N194" s="196"/>
      <c r="O194" s="196"/>
      <c r="P194" s="196"/>
      <c r="Q194" s="196"/>
      <c r="R194" s="196"/>
      <c r="S194" s="196"/>
      <c r="T194" s="197"/>
      <c r="AT194" s="193" t="s">
        <v>175</v>
      </c>
      <c r="AU194" s="193" t="s">
        <v>87</v>
      </c>
      <c r="AV194" s="191" t="s">
        <v>85</v>
      </c>
      <c r="AW194" s="191" t="s">
        <v>33</v>
      </c>
      <c r="AX194" s="191" t="s">
        <v>78</v>
      </c>
      <c r="AY194" s="193" t="s">
        <v>164</v>
      </c>
    </row>
    <row r="195" spans="1:65" s="191" customFormat="1" x14ac:dyDescent="0.2">
      <c r="B195" s="192"/>
      <c r="D195" s="185" t="s">
        <v>175</v>
      </c>
      <c r="E195" s="193" t="s">
        <v>1</v>
      </c>
      <c r="F195" s="194" t="s">
        <v>1142</v>
      </c>
      <c r="H195" s="193" t="s">
        <v>1</v>
      </c>
      <c r="I195" s="228"/>
      <c r="L195" s="192"/>
      <c r="M195" s="195"/>
      <c r="N195" s="196"/>
      <c r="O195" s="196"/>
      <c r="P195" s="196"/>
      <c r="Q195" s="196"/>
      <c r="R195" s="196"/>
      <c r="S195" s="196"/>
      <c r="T195" s="197"/>
      <c r="AT195" s="193" t="s">
        <v>175</v>
      </c>
      <c r="AU195" s="193" t="s">
        <v>87</v>
      </c>
      <c r="AV195" s="191" t="s">
        <v>85</v>
      </c>
      <c r="AW195" s="191" t="s">
        <v>33</v>
      </c>
      <c r="AX195" s="191" t="s">
        <v>78</v>
      </c>
      <c r="AY195" s="193" t="s">
        <v>164</v>
      </c>
    </row>
    <row r="196" spans="1:65" s="198" customFormat="1" x14ac:dyDescent="0.2">
      <c r="B196" s="199"/>
      <c r="D196" s="185" t="s">
        <v>175</v>
      </c>
      <c r="E196" s="200" t="s">
        <v>1</v>
      </c>
      <c r="F196" s="201" t="s">
        <v>1168</v>
      </c>
      <c r="H196" s="202">
        <v>6.48</v>
      </c>
      <c r="I196" s="229"/>
      <c r="L196" s="199"/>
      <c r="M196" s="203"/>
      <c r="N196" s="204"/>
      <c r="O196" s="204"/>
      <c r="P196" s="204"/>
      <c r="Q196" s="204"/>
      <c r="R196" s="204"/>
      <c r="S196" s="204"/>
      <c r="T196" s="205"/>
      <c r="AT196" s="200" t="s">
        <v>175</v>
      </c>
      <c r="AU196" s="200" t="s">
        <v>87</v>
      </c>
      <c r="AV196" s="198" t="s">
        <v>87</v>
      </c>
      <c r="AW196" s="198" t="s">
        <v>33</v>
      </c>
      <c r="AX196" s="198" t="s">
        <v>78</v>
      </c>
      <c r="AY196" s="200" t="s">
        <v>164</v>
      </c>
    </row>
    <row r="197" spans="1:65" s="206" customFormat="1" x14ac:dyDescent="0.2">
      <c r="B197" s="207"/>
      <c r="D197" s="185" t="s">
        <v>175</v>
      </c>
      <c r="E197" s="208" t="s">
        <v>1</v>
      </c>
      <c r="F197" s="209" t="s">
        <v>233</v>
      </c>
      <c r="H197" s="210">
        <v>6.48</v>
      </c>
      <c r="I197" s="230"/>
      <c r="L197" s="207"/>
      <c r="M197" s="211"/>
      <c r="N197" s="212"/>
      <c r="O197" s="212"/>
      <c r="P197" s="212"/>
      <c r="Q197" s="212"/>
      <c r="R197" s="212"/>
      <c r="S197" s="212"/>
      <c r="T197" s="213"/>
      <c r="AT197" s="208" t="s">
        <v>175</v>
      </c>
      <c r="AU197" s="208" t="s">
        <v>87</v>
      </c>
      <c r="AV197" s="206" t="s">
        <v>171</v>
      </c>
      <c r="AW197" s="206" t="s">
        <v>33</v>
      </c>
      <c r="AX197" s="206" t="s">
        <v>85</v>
      </c>
      <c r="AY197" s="208" t="s">
        <v>164</v>
      </c>
    </row>
    <row r="198" spans="1:65" s="97" customFormat="1" ht="21.75" customHeight="1" x14ac:dyDescent="0.2">
      <c r="A198" s="95"/>
      <c r="B198" s="94"/>
      <c r="C198" s="173" t="s">
        <v>8</v>
      </c>
      <c r="D198" s="173" t="s">
        <v>166</v>
      </c>
      <c r="E198" s="174" t="s">
        <v>392</v>
      </c>
      <c r="F198" s="175" t="s">
        <v>393</v>
      </c>
      <c r="G198" s="176" t="s">
        <v>169</v>
      </c>
      <c r="H198" s="177">
        <v>6.48</v>
      </c>
      <c r="I198" s="73"/>
      <c r="J198" s="178">
        <f>ROUND(I198*H198,2)</f>
        <v>0</v>
      </c>
      <c r="K198" s="175" t="s">
        <v>1</v>
      </c>
      <c r="L198" s="94"/>
      <c r="M198" s="179" t="s">
        <v>1</v>
      </c>
      <c r="N198" s="180" t="s">
        <v>43</v>
      </c>
      <c r="O198" s="181">
        <v>2.4E-2</v>
      </c>
      <c r="P198" s="181">
        <f>O198*H198</f>
        <v>0.15552000000000002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95"/>
      <c r="V198" s="95"/>
      <c r="W198" s="95"/>
      <c r="X198" s="95"/>
      <c r="Y198" s="95"/>
      <c r="Z198" s="95"/>
      <c r="AA198" s="95"/>
      <c r="AB198" s="95"/>
      <c r="AC198" s="95"/>
      <c r="AD198" s="95"/>
      <c r="AE198" s="95"/>
      <c r="AR198" s="183" t="s">
        <v>171</v>
      </c>
      <c r="AT198" s="183" t="s">
        <v>166</v>
      </c>
      <c r="AU198" s="183" t="s">
        <v>87</v>
      </c>
      <c r="AY198" s="87" t="s">
        <v>164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87" t="s">
        <v>85</v>
      </c>
      <c r="BK198" s="184">
        <f>ROUND(I198*H198,2)</f>
        <v>0</v>
      </c>
      <c r="BL198" s="87" t="s">
        <v>171</v>
      </c>
      <c r="BM198" s="183" t="s">
        <v>1170</v>
      </c>
    </row>
    <row r="199" spans="1:65" s="191" customFormat="1" x14ac:dyDescent="0.2">
      <c r="B199" s="192"/>
      <c r="D199" s="185" t="s">
        <v>175</v>
      </c>
      <c r="E199" s="193" t="s">
        <v>1</v>
      </c>
      <c r="F199" s="194" t="s">
        <v>383</v>
      </c>
      <c r="H199" s="193" t="s">
        <v>1</v>
      </c>
      <c r="I199" s="228"/>
      <c r="L199" s="192"/>
      <c r="M199" s="195"/>
      <c r="N199" s="196"/>
      <c r="O199" s="196"/>
      <c r="P199" s="196"/>
      <c r="Q199" s="196"/>
      <c r="R199" s="196"/>
      <c r="S199" s="196"/>
      <c r="T199" s="197"/>
      <c r="AT199" s="193" t="s">
        <v>175</v>
      </c>
      <c r="AU199" s="193" t="s">
        <v>87</v>
      </c>
      <c r="AV199" s="191" t="s">
        <v>85</v>
      </c>
      <c r="AW199" s="191" t="s">
        <v>33</v>
      </c>
      <c r="AX199" s="191" t="s">
        <v>78</v>
      </c>
      <c r="AY199" s="193" t="s">
        <v>164</v>
      </c>
    </row>
    <row r="200" spans="1:65" s="191" customFormat="1" ht="22.5" x14ac:dyDescent="0.2">
      <c r="B200" s="192"/>
      <c r="D200" s="185" t="s">
        <v>175</v>
      </c>
      <c r="E200" s="193" t="s">
        <v>1</v>
      </c>
      <c r="F200" s="194" t="s">
        <v>395</v>
      </c>
      <c r="H200" s="193" t="s">
        <v>1</v>
      </c>
      <c r="I200" s="228"/>
      <c r="L200" s="192"/>
      <c r="M200" s="195"/>
      <c r="N200" s="196"/>
      <c r="O200" s="196"/>
      <c r="P200" s="196"/>
      <c r="Q200" s="196"/>
      <c r="R200" s="196"/>
      <c r="S200" s="196"/>
      <c r="T200" s="197"/>
      <c r="AT200" s="193" t="s">
        <v>175</v>
      </c>
      <c r="AU200" s="193" t="s">
        <v>87</v>
      </c>
      <c r="AV200" s="191" t="s">
        <v>85</v>
      </c>
      <c r="AW200" s="191" t="s">
        <v>33</v>
      </c>
      <c r="AX200" s="191" t="s">
        <v>78</v>
      </c>
      <c r="AY200" s="193" t="s">
        <v>164</v>
      </c>
    </row>
    <row r="201" spans="1:65" s="191" customFormat="1" x14ac:dyDescent="0.2">
      <c r="B201" s="192"/>
      <c r="D201" s="185" t="s">
        <v>175</v>
      </c>
      <c r="E201" s="193" t="s">
        <v>1</v>
      </c>
      <c r="F201" s="194" t="s">
        <v>1142</v>
      </c>
      <c r="H201" s="193" t="s">
        <v>1</v>
      </c>
      <c r="I201" s="228"/>
      <c r="L201" s="192"/>
      <c r="M201" s="195"/>
      <c r="N201" s="196"/>
      <c r="O201" s="196"/>
      <c r="P201" s="196"/>
      <c r="Q201" s="196"/>
      <c r="R201" s="196"/>
      <c r="S201" s="196"/>
      <c r="T201" s="197"/>
      <c r="AT201" s="193" t="s">
        <v>175</v>
      </c>
      <c r="AU201" s="193" t="s">
        <v>87</v>
      </c>
      <c r="AV201" s="191" t="s">
        <v>85</v>
      </c>
      <c r="AW201" s="191" t="s">
        <v>33</v>
      </c>
      <c r="AX201" s="191" t="s">
        <v>78</v>
      </c>
      <c r="AY201" s="193" t="s">
        <v>164</v>
      </c>
    </row>
    <row r="202" spans="1:65" s="198" customFormat="1" x14ac:dyDescent="0.2">
      <c r="B202" s="199"/>
      <c r="D202" s="185" t="s">
        <v>175</v>
      </c>
      <c r="E202" s="200" t="s">
        <v>1</v>
      </c>
      <c r="F202" s="201" t="s">
        <v>1168</v>
      </c>
      <c r="H202" s="202">
        <v>6.48</v>
      </c>
      <c r="I202" s="229"/>
      <c r="L202" s="199"/>
      <c r="M202" s="203"/>
      <c r="N202" s="204"/>
      <c r="O202" s="204"/>
      <c r="P202" s="204"/>
      <c r="Q202" s="204"/>
      <c r="R202" s="204"/>
      <c r="S202" s="204"/>
      <c r="T202" s="205"/>
      <c r="AT202" s="200" t="s">
        <v>175</v>
      </c>
      <c r="AU202" s="200" t="s">
        <v>87</v>
      </c>
      <c r="AV202" s="198" t="s">
        <v>87</v>
      </c>
      <c r="AW202" s="198" t="s">
        <v>33</v>
      </c>
      <c r="AX202" s="198" t="s">
        <v>78</v>
      </c>
      <c r="AY202" s="200" t="s">
        <v>164</v>
      </c>
    </row>
    <row r="203" spans="1:65" s="206" customFormat="1" x14ac:dyDescent="0.2">
      <c r="B203" s="207"/>
      <c r="D203" s="185" t="s">
        <v>175</v>
      </c>
      <c r="E203" s="208" t="s">
        <v>1</v>
      </c>
      <c r="F203" s="209" t="s">
        <v>233</v>
      </c>
      <c r="H203" s="210">
        <v>6.48</v>
      </c>
      <c r="I203" s="230"/>
      <c r="L203" s="207"/>
      <c r="M203" s="211"/>
      <c r="N203" s="212"/>
      <c r="O203" s="212"/>
      <c r="P203" s="212"/>
      <c r="Q203" s="212"/>
      <c r="R203" s="212"/>
      <c r="S203" s="212"/>
      <c r="T203" s="213"/>
      <c r="AT203" s="208" t="s">
        <v>175</v>
      </c>
      <c r="AU203" s="208" t="s">
        <v>87</v>
      </c>
      <c r="AV203" s="206" t="s">
        <v>171</v>
      </c>
      <c r="AW203" s="206" t="s">
        <v>33</v>
      </c>
      <c r="AX203" s="206" t="s">
        <v>85</v>
      </c>
      <c r="AY203" s="208" t="s">
        <v>164</v>
      </c>
    </row>
    <row r="204" spans="1:65" s="160" customFormat="1" ht="22.9" customHeight="1" x14ac:dyDescent="0.2">
      <c r="B204" s="161"/>
      <c r="D204" s="162" t="s">
        <v>77</v>
      </c>
      <c r="E204" s="171" t="s">
        <v>212</v>
      </c>
      <c r="F204" s="171" t="s">
        <v>397</v>
      </c>
      <c r="I204" s="231"/>
      <c r="J204" s="172">
        <f>BK204</f>
        <v>0</v>
      </c>
      <c r="L204" s="161"/>
      <c r="M204" s="165"/>
      <c r="N204" s="166"/>
      <c r="O204" s="166"/>
      <c r="P204" s="167">
        <f>SUM(P205:P217)</f>
        <v>7.9799999999999995</v>
      </c>
      <c r="Q204" s="166"/>
      <c r="R204" s="167">
        <f>SUM(R205:R217)</f>
        <v>1.7896159999999999</v>
      </c>
      <c r="S204" s="166"/>
      <c r="T204" s="168">
        <f>SUM(T205:T217)</f>
        <v>0.2</v>
      </c>
      <c r="AR204" s="162" t="s">
        <v>85</v>
      </c>
      <c r="AT204" s="169" t="s">
        <v>77</v>
      </c>
      <c r="AU204" s="169" t="s">
        <v>85</v>
      </c>
      <c r="AY204" s="162" t="s">
        <v>164</v>
      </c>
      <c r="BK204" s="170">
        <f>SUM(BK205:BK217)</f>
        <v>0</v>
      </c>
    </row>
    <row r="205" spans="1:65" s="97" customFormat="1" ht="21.75" customHeight="1" x14ac:dyDescent="0.2">
      <c r="A205" s="95"/>
      <c r="B205" s="94"/>
      <c r="C205" s="173" t="s">
        <v>263</v>
      </c>
      <c r="D205" s="173" t="s">
        <v>166</v>
      </c>
      <c r="E205" s="174" t="s">
        <v>496</v>
      </c>
      <c r="F205" s="175" t="s">
        <v>497</v>
      </c>
      <c r="G205" s="176" t="s">
        <v>349</v>
      </c>
      <c r="H205" s="177">
        <v>2</v>
      </c>
      <c r="I205" s="73"/>
      <c r="J205" s="178">
        <f>ROUND(I205*H205,2)</f>
        <v>0</v>
      </c>
      <c r="K205" s="175" t="s">
        <v>170</v>
      </c>
      <c r="L205" s="94"/>
      <c r="M205" s="179" t="s">
        <v>1</v>
      </c>
      <c r="N205" s="180" t="s">
        <v>43</v>
      </c>
      <c r="O205" s="181">
        <v>1.6639999999999999</v>
      </c>
      <c r="P205" s="181">
        <f>O205*H205</f>
        <v>3.3279999999999998</v>
      </c>
      <c r="Q205" s="181">
        <v>1.1469999999999999E-2</v>
      </c>
      <c r="R205" s="181">
        <f>Q205*H205</f>
        <v>2.2939999999999999E-2</v>
      </c>
      <c r="S205" s="181">
        <v>0</v>
      </c>
      <c r="T205" s="182">
        <f>S205*H205</f>
        <v>0</v>
      </c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R205" s="183" t="s">
        <v>171</v>
      </c>
      <c r="AT205" s="183" t="s">
        <v>166</v>
      </c>
      <c r="AU205" s="183" t="s">
        <v>87</v>
      </c>
      <c r="AY205" s="87" t="s">
        <v>164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87" t="s">
        <v>85</v>
      </c>
      <c r="BK205" s="184">
        <f>ROUND(I205*H205,2)</f>
        <v>0</v>
      </c>
      <c r="BL205" s="87" t="s">
        <v>171</v>
      </c>
      <c r="BM205" s="183" t="s">
        <v>1171</v>
      </c>
    </row>
    <row r="206" spans="1:65" s="191" customFormat="1" x14ac:dyDescent="0.2">
      <c r="B206" s="192"/>
      <c r="D206" s="185" t="s">
        <v>175</v>
      </c>
      <c r="E206" s="193" t="s">
        <v>1</v>
      </c>
      <c r="F206" s="194" t="s">
        <v>1172</v>
      </c>
      <c r="H206" s="193" t="s">
        <v>1</v>
      </c>
      <c r="I206" s="228"/>
      <c r="L206" s="192"/>
      <c r="M206" s="195"/>
      <c r="N206" s="196"/>
      <c r="O206" s="196"/>
      <c r="P206" s="196"/>
      <c r="Q206" s="196"/>
      <c r="R206" s="196"/>
      <c r="S206" s="196"/>
      <c r="T206" s="197"/>
      <c r="AT206" s="193" t="s">
        <v>175</v>
      </c>
      <c r="AU206" s="193" t="s">
        <v>87</v>
      </c>
      <c r="AV206" s="191" t="s">
        <v>85</v>
      </c>
      <c r="AW206" s="191" t="s">
        <v>33</v>
      </c>
      <c r="AX206" s="191" t="s">
        <v>78</v>
      </c>
      <c r="AY206" s="193" t="s">
        <v>164</v>
      </c>
    </row>
    <row r="207" spans="1:65" s="198" customFormat="1" x14ac:dyDescent="0.2">
      <c r="B207" s="199"/>
      <c r="D207" s="185" t="s">
        <v>175</v>
      </c>
      <c r="E207" s="200" t="s">
        <v>1</v>
      </c>
      <c r="F207" s="201" t="s">
        <v>87</v>
      </c>
      <c r="H207" s="202">
        <v>2</v>
      </c>
      <c r="I207" s="229"/>
      <c r="L207" s="199"/>
      <c r="M207" s="203"/>
      <c r="N207" s="204"/>
      <c r="O207" s="204"/>
      <c r="P207" s="204"/>
      <c r="Q207" s="204"/>
      <c r="R207" s="204"/>
      <c r="S207" s="204"/>
      <c r="T207" s="205"/>
      <c r="AT207" s="200" t="s">
        <v>175</v>
      </c>
      <c r="AU207" s="200" t="s">
        <v>87</v>
      </c>
      <c r="AV207" s="198" t="s">
        <v>87</v>
      </c>
      <c r="AW207" s="198" t="s">
        <v>33</v>
      </c>
      <c r="AX207" s="198" t="s">
        <v>85</v>
      </c>
      <c r="AY207" s="200" t="s">
        <v>164</v>
      </c>
    </row>
    <row r="208" spans="1:65" s="97" customFormat="1" ht="21.75" customHeight="1" x14ac:dyDescent="0.2">
      <c r="A208" s="95"/>
      <c r="B208" s="94"/>
      <c r="C208" s="214" t="s">
        <v>271</v>
      </c>
      <c r="D208" s="214" t="s">
        <v>278</v>
      </c>
      <c r="E208" s="215" t="s">
        <v>500</v>
      </c>
      <c r="F208" s="216" t="s">
        <v>501</v>
      </c>
      <c r="G208" s="217" t="s">
        <v>349</v>
      </c>
      <c r="H208" s="218">
        <v>2</v>
      </c>
      <c r="I208" s="74"/>
      <c r="J208" s="219">
        <f>ROUND(I208*H208,2)</f>
        <v>0</v>
      </c>
      <c r="K208" s="216" t="s">
        <v>170</v>
      </c>
      <c r="L208" s="220"/>
      <c r="M208" s="221" t="s">
        <v>1</v>
      </c>
      <c r="N208" s="222" t="s">
        <v>43</v>
      </c>
      <c r="O208" s="181">
        <v>0</v>
      </c>
      <c r="P208" s="181">
        <f>O208*H208</f>
        <v>0</v>
      </c>
      <c r="Q208" s="181">
        <v>0.58499999999999996</v>
      </c>
      <c r="R208" s="181">
        <f>Q208*H208</f>
        <v>1.17</v>
      </c>
      <c r="S208" s="181">
        <v>0</v>
      </c>
      <c r="T208" s="182">
        <f>S208*H208</f>
        <v>0</v>
      </c>
      <c r="U208" s="95"/>
      <c r="V208" s="95"/>
      <c r="W208" s="95"/>
      <c r="X208" s="95"/>
      <c r="Y208" s="95"/>
      <c r="Z208" s="95"/>
      <c r="AA208" s="95"/>
      <c r="AB208" s="95"/>
      <c r="AC208" s="95"/>
      <c r="AD208" s="95"/>
      <c r="AE208" s="95"/>
      <c r="AR208" s="183" t="s">
        <v>212</v>
      </c>
      <c r="AT208" s="183" t="s">
        <v>278</v>
      </c>
      <c r="AU208" s="183" t="s">
        <v>87</v>
      </c>
      <c r="AY208" s="87" t="s">
        <v>164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87" t="s">
        <v>85</v>
      </c>
      <c r="BK208" s="184">
        <f>ROUND(I208*H208,2)</f>
        <v>0</v>
      </c>
      <c r="BL208" s="87" t="s">
        <v>171</v>
      </c>
      <c r="BM208" s="183" t="s">
        <v>1173</v>
      </c>
    </row>
    <row r="209" spans="1:65" s="97" customFormat="1" ht="21.75" customHeight="1" x14ac:dyDescent="0.2">
      <c r="A209" s="95"/>
      <c r="B209" s="94"/>
      <c r="C209" s="173" t="s">
        <v>277</v>
      </c>
      <c r="D209" s="173" t="s">
        <v>166</v>
      </c>
      <c r="E209" s="174" t="s">
        <v>520</v>
      </c>
      <c r="F209" s="175" t="s">
        <v>521</v>
      </c>
      <c r="G209" s="176" t="s">
        <v>349</v>
      </c>
      <c r="H209" s="177">
        <v>2</v>
      </c>
      <c r="I209" s="73"/>
      <c r="J209" s="178">
        <f>ROUND(I209*H209,2)</f>
        <v>0</v>
      </c>
      <c r="K209" s="175" t="s">
        <v>1</v>
      </c>
      <c r="L209" s="94"/>
      <c r="M209" s="179" t="s">
        <v>1</v>
      </c>
      <c r="N209" s="180" t="s">
        <v>43</v>
      </c>
      <c r="O209" s="181">
        <v>1.994</v>
      </c>
      <c r="P209" s="181">
        <f>O209*H209</f>
        <v>3.988</v>
      </c>
      <c r="Q209" s="181">
        <v>0.217338</v>
      </c>
      <c r="R209" s="181">
        <f>Q209*H209</f>
        <v>0.43467600000000001</v>
      </c>
      <c r="S209" s="181">
        <v>0</v>
      </c>
      <c r="T209" s="182">
        <f>S209*H209</f>
        <v>0</v>
      </c>
      <c r="U209" s="95"/>
      <c r="V209" s="95"/>
      <c r="W209" s="95"/>
      <c r="X209" s="95"/>
      <c r="Y209" s="95"/>
      <c r="Z209" s="95"/>
      <c r="AA209" s="95"/>
      <c r="AB209" s="95"/>
      <c r="AC209" s="95"/>
      <c r="AD209" s="95"/>
      <c r="AE209" s="95"/>
      <c r="AR209" s="183" t="s">
        <v>171</v>
      </c>
      <c r="AT209" s="183" t="s">
        <v>166</v>
      </c>
      <c r="AU209" s="183" t="s">
        <v>87</v>
      </c>
      <c r="AY209" s="87" t="s">
        <v>164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87" t="s">
        <v>85</v>
      </c>
      <c r="BK209" s="184">
        <f>ROUND(I209*H209,2)</f>
        <v>0</v>
      </c>
      <c r="BL209" s="87" t="s">
        <v>171</v>
      </c>
      <c r="BM209" s="183" t="s">
        <v>1174</v>
      </c>
    </row>
    <row r="210" spans="1:65" s="191" customFormat="1" x14ac:dyDescent="0.2">
      <c r="B210" s="192"/>
      <c r="D210" s="185" t="s">
        <v>175</v>
      </c>
      <c r="E210" s="193" t="s">
        <v>1</v>
      </c>
      <c r="F210" s="194" t="s">
        <v>421</v>
      </c>
      <c r="H210" s="193" t="s">
        <v>1</v>
      </c>
      <c r="I210" s="228"/>
      <c r="L210" s="192"/>
      <c r="M210" s="195"/>
      <c r="N210" s="196"/>
      <c r="O210" s="196"/>
      <c r="P210" s="196"/>
      <c r="Q210" s="196"/>
      <c r="R210" s="196"/>
      <c r="S210" s="196"/>
      <c r="T210" s="197"/>
      <c r="AT210" s="193" t="s">
        <v>175</v>
      </c>
      <c r="AU210" s="193" t="s">
        <v>87</v>
      </c>
      <c r="AV210" s="191" t="s">
        <v>85</v>
      </c>
      <c r="AW210" s="191" t="s">
        <v>33</v>
      </c>
      <c r="AX210" s="191" t="s">
        <v>78</v>
      </c>
      <c r="AY210" s="193" t="s">
        <v>164</v>
      </c>
    </row>
    <row r="211" spans="1:65" s="191" customFormat="1" x14ac:dyDescent="0.2">
      <c r="B211" s="192"/>
      <c r="D211" s="185" t="s">
        <v>175</v>
      </c>
      <c r="E211" s="193" t="s">
        <v>1</v>
      </c>
      <c r="F211" s="194" t="s">
        <v>1175</v>
      </c>
      <c r="H211" s="193" t="s">
        <v>1</v>
      </c>
      <c r="I211" s="228"/>
      <c r="L211" s="192"/>
      <c r="M211" s="195"/>
      <c r="N211" s="196"/>
      <c r="O211" s="196"/>
      <c r="P211" s="196"/>
      <c r="Q211" s="196"/>
      <c r="R211" s="196"/>
      <c r="S211" s="196"/>
      <c r="T211" s="197"/>
      <c r="AT211" s="193" t="s">
        <v>175</v>
      </c>
      <c r="AU211" s="193" t="s">
        <v>87</v>
      </c>
      <c r="AV211" s="191" t="s">
        <v>85</v>
      </c>
      <c r="AW211" s="191" t="s">
        <v>33</v>
      </c>
      <c r="AX211" s="191" t="s">
        <v>78</v>
      </c>
      <c r="AY211" s="193" t="s">
        <v>164</v>
      </c>
    </row>
    <row r="212" spans="1:65" s="198" customFormat="1" x14ac:dyDescent="0.2">
      <c r="B212" s="199"/>
      <c r="D212" s="185" t="s">
        <v>175</v>
      </c>
      <c r="E212" s="200" t="s">
        <v>1</v>
      </c>
      <c r="F212" s="201" t="s">
        <v>87</v>
      </c>
      <c r="H212" s="202">
        <v>2</v>
      </c>
      <c r="I212" s="229"/>
      <c r="L212" s="199"/>
      <c r="M212" s="203"/>
      <c r="N212" s="204"/>
      <c r="O212" s="204"/>
      <c r="P212" s="204"/>
      <c r="Q212" s="204"/>
      <c r="R212" s="204"/>
      <c r="S212" s="204"/>
      <c r="T212" s="205"/>
      <c r="AT212" s="200" t="s">
        <v>175</v>
      </c>
      <c r="AU212" s="200" t="s">
        <v>87</v>
      </c>
      <c r="AV212" s="198" t="s">
        <v>87</v>
      </c>
      <c r="AW212" s="198" t="s">
        <v>33</v>
      </c>
      <c r="AX212" s="198" t="s">
        <v>85</v>
      </c>
      <c r="AY212" s="200" t="s">
        <v>164</v>
      </c>
    </row>
    <row r="213" spans="1:65" s="97" customFormat="1" ht="21.75" customHeight="1" x14ac:dyDescent="0.2">
      <c r="A213" s="95"/>
      <c r="B213" s="94"/>
      <c r="C213" s="214" t="s">
        <v>285</v>
      </c>
      <c r="D213" s="214" t="s">
        <v>278</v>
      </c>
      <c r="E213" s="215" t="s">
        <v>524</v>
      </c>
      <c r="F213" s="216" t="s">
        <v>525</v>
      </c>
      <c r="G213" s="217" t="s">
        <v>349</v>
      </c>
      <c r="H213" s="218">
        <v>2</v>
      </c>
      <c r="I213" s="74"/>
      <c r="J213" s="219">
        <f>ROUND(I213*H213,2)</f>
        <v>0</v>
      </c>
      <c r="K213" s="216" t="s">
        <v>1</v>
      </c>
      <c r="L213" s="220"/>
      <c r="M213" s="221" t="s">
        <v>1</v>
      </c>
      <c r="N213" s="222" t="s">
        <v>43</v>
      </c>
      <c r="O213" s="181">
        <v>0</v>
      </c>
      <c r="P213" s="181">
        <f>O213*H213</f>
        <v>0</v>
      </c>
      <c r="Q213" s="181">
        <v>8.1000000000000003E-2</v>
      </c>
      <c r="R213" s="181">
        <f>Q213*H213</f>
        <v>0.16200000000000001</v>
      </c>
      <c r="S213" s="181">
        <v>0</v>
      </c>
      <c r="T213" s="182">
        <f>S213*H213</f>
        <v>0</v>
      </c>
      <c r="U213" s="95"/>
      <c r="V213" s="95"/>
      <c r="W213" s="95"/>
      <c r="X213" s="95"/>
      <c r="Y213" s="95"/>
      <c r="Z213" s="95"/>
      <c r="AA213" s="95"/>
      <c r="AB213" s="95"/>
      <c r="AC213" s="95"/>
      <c r="AD213" s="95"/>
      <c r="AE213" s="95"/>
      <c r="AR213" s="183" t="s">
        <v>212</v>
      </c>
      <c r="AT213" s="183" t="s">
        <v>278</v>
      </c>
      <c r="AU213" s="183" t="s">
        <v>87</v>
      </c>
      <c r="AY213" s="87" t="s">
        <v>164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87" t="s">
        <v>85</v>
      </c>
      <c r="BK213" s="184">
        <f>ROUND(I213*H213,2)</f>
        <v>0</v>
      </c>
      <c r="BL213" s="87" t="s">
        <v>171</v>
      </c>
      <c r="BM213" s="183" t="s">
        <v>1176</v>
      </c>
    </row>
    <row r="214" spans="1:65" s="97" customFormat="1" ht="21.75" customHeight="1" x14ac:dyDescent="0.2">
      <c r="A214" s="95"/>
      <c r="B214" s="94"/>
      <c r="C214" s="173" t="s">
        <v>291</v>
      </c>
      <c r="D214" s="173" t="s">
        <v>166</v>
      </c>
      <c r="E214" s="174" t="s">
        <v>1177</v>
      </c>
      <c r="F214" s="175" t="s">
        <v>1178</v>
      </c>
      <c r="G214" s="176" t="s">
        <v>349</v>
      </c>
      <c r="H214" s="177">
        <v>2</v>
      </c>
      <c r="I214" s="73"/>
      <c r="J214" s="178">
        <f>ROUND(I214*H214,2)</f>
        <v>0</v>
      </c>
      <c r="K214" s="175" t="s">
        <v>170</v>
      </c>
      <c r="L214" s="94"/>
      <c r="M214" s="179" t="s">
        <v>1</v>
      </c>
      <c r="N214" s="180" t="s">
        <v>43</v>
      </c>
      <c r="O214" s="181">
        <v>0.33200000000000002</v>
      </c>
      <c r="P214" s="181">
        <f>O214*H214</f>
        <v>0.66400000000000003</v>
      </c>
      <c r="Q214" s="181">
        <v>0</v>
      </c>
      <c r="R214" s="181">
        <f>Q214*H214</f>
        <v>0</v>
      </c>
      <c r="S214" s="181">
        <v>0.1</v>
      </c>
      <c r="T214" s="182">
        <f>S214*H214</f>
        <v>0.2</v>
      </c>
      <c r="U214" s="95"/>
      <c r="V214" s="95"/>
      <c r="W214" s="95"/>
      <c r="X214" s="95"/>
      <c r="Y214" s="95"/>
      <c r="Z214" s="95"/>
      <c r="AA214" s="95"/>
      <c r="AB214" s="95"/>
      <c r="AC214" s="95"/>
      <c r="AD214" s="95"/>
      <c r="AE214" s="95"/>
      <c r="AR214" s="183" t="s">
        <v>171</v>
      </c>
      <c r="AT214" s="183" t="s">
        <v>166</v>
      </c>
      <c r="AU214" s="183" t="s">
        <v>87</v>
      </c>
      <c r="AY214" s="87" t="s">
        <v>164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87" t="s">
        <v>85</v>
      </c>
      <c r="BK214" s="184">
        <f>ROUND(I214*H214,2)</f>
        <v>0</v>
      </c>
      <c r="BL214" s="87" t="s">
        <v>171</v>
      </c>
      <c r="BM214" s="183" t="s">
        <v>1179</v>
      </c>
    </row>
    <row r="215" spans="1:65" s="191" customFormat="1" x14ac:dyDescent="0.2">
      <c r="B215" s="192"/>
      <c r="D215" s="185" t="s">
        <v>175</v>
      </c>
      <c r="E215" s="193" t="s">
        <v>1</v>
      </c>
      <c r="F215" s="194" t="s">
        <v>421</v>
      </c>
      <c r="H215" s="193" t="s">
        <v>1</v>
      </c>
      <c r="I215" s="228"/>
      <c r="L215" s="192"/>
      <c r="M215" s="195"/>
      <c r="N215" s="196"/>
      <c r="O215" s="196"/>
      <c r="P215" s="196"/>
      <c r="Q215" s="196"/>
      <c r="R215" s="196"/>
      <c r="S215" s="196"/>
      <c r="T215" s="197"/>
      <c r="AT215" s="193" t="s">
        <v>175</v>
      </c>
      <c r="AU215" s="193" t="s">
        <v>87</v>
      </c>
      <c r="AV215" s="191" t="s">
        <v>85</v>
      </c>
      <c r="AW215" s="191" t="s">
        <v>33</v>
      </c>
      <c r="AX215" s="191" t="s">
        <v>78</v>
      </c>
      <c r="AY215" s="193" t="s">
        <v>164</v>
      </c>
    </row>
    <row r="216" spans="1:65" s="191" customFormat="1" x14ac:dyDescent="0.2">
      <c r="B216" s="192"/>
      <c r="D216" s="185" t="s">
        <v>175</v>
      </c>
      <c r="E216" s="193" t="s">
        <v>1</v>
      </c>
      <c r="F216" s="194" t="s">
        <v>1175</v>
      </c>
      <c r="H216" s="193" t="s">
        <v>1</v>
      </c>
      <c r="I216" s="228"/>
      <c r="L216" s="192"/>
      <c r="M216" s="195"/>
      <c r="N216" s="196"/>
      <c r="O216" s="196"/>
      <c r="P216" s="196"/>
      <c r="Q216" s="196"/>
      <c r="R216" s="196"/>
      <c r="S216" s="196"/>
      <c r="T216" s="197"/>
      <c r="AT216" s="193" t="s">
        <v>175</v>
      </c>
      <c r="AU216" s="193" t="s">
        <v>87</v>
      </c>
      <c r="AV216" s="191" t="s">
        <v>85</v>
      </c>
      <c r="AW216" s="191" t="s">
        <v>33</v>
      </c>
      <c r="AX216" s="191" t="s">
        <v>78</v>
      </c>
      <c r="AY216" s="193" t="s">
        <v>164</v>
      </c>
    </row>
    <row r="217" spans="1:65" s="198" customFormat="1" x14ac:dyDescent="0.2">
      <c r="B217" s="199"/>
      <c r="D217" s="185" t="s">
        <v>175</v>
      </c>
      <c r="E217" s="200" t="s">
        <v>1</v>
      </c>
      <c r="F217" s="201" t="s">
        <v>87</v>
      </c>
      <c r="H217" s="202">
        <v>2</v>
      </c>
      <c r="I217" s="229"/>
      <c r="L217" s="199"/>
      <c r="M217" s="203"/>
      <c r="N217" s="204"/>
      <c r="O217" s="204"/>
      <c r="P217" s="204"/>
      <c r="Q217" s="204"/>
      <c r="R217" s="204"/>
      <c r="S217" s="204"/>
      <c r="T217" s="205"/>
      <c r="AT217" s="200" t="s">
        <v>175</v>
      </c>
      <c r="AU217" s="200" t="s">
        <v>87</v>
      </c>
      <c r="AV217" s="198" t="s">
        <v>87</v>
      </c>
      <c r="AW217" s="198" t="s">
        <v>33</v>
      </c>
      <c r="AX217" s="198" t="s">
        <v>85</v>
      </c>
      <c r="AY217" s="200" t="s">
        <v>164</v>
      </c>
    </row>
    <row r="218" spans="1:65" s="160" customFormat="1" ht="22.9" customHeight="1" x14ac:dyDescent="0.2">
      <c r="B218" s="161"/>
      <c r="D218" s="162" t="s">
        <v>77</v>
      </c>
      <c r="E218" s="171" t="s">
        <v>218</v>
      </c>
      <c r="F218" s="171" t="s">
        <v>532</v>
      </c>
      <c r="I218" s="231"/>
      <c r="J218" s="172">
        <f>BK218</f>
        <v>0</v>
      </c>
      <c r="L218" s="161"/>
      <c r="M218" s="165"/>
      <c r="N218" s="166"/>
      <c r="O218" s="166"/>
      <c r="P218" s="167">
        <f>SUM(P219:P222)</f>
        <v>2.8224</v>
      </c>
      <c r="Q218" s="166"/>
      <c r="R218" s="167">
        <f>SUM(R219:R222)</f>
        <v>0</v>
      </c>
      <c r="S218" s="166"/>
      <c r="T218" s="168">
        <f>SUM(T219:T222)</f>
        <v>0</v>
      </c>
      <c r="AR218" s="162" t="s">
        <v>85</v>
      </c>
      <c r="AT218" s="169" t="s">
        <v>77</v>
      </c>
      <c r="AU218" s="169" t="s">
        <v>85</v>
      </c>
      <c r="AY218" s="162" t="s">
        <v>164</v>
      </c>
      <c r="BK218" s="170">
        <f>SUM(BK219:BK222)</f>
        <v>0</v>
      </c>
    </row>
    <row r="219" spans="1:65" s="97" customFormat="1" ht="21.75" customHeight="1" x14ac:dyDescent="0.2">
      <c r="A219" s="95"/>
      <c r="B219" s="94"/>
      <c r="C219" s="173" t="s">
        <v>7</v>
      </c>
      <c r="D219" s="173" t="s">
        <v>166</v>
      </c>
      <c r="E219" s="174" t="s">
        <v>1180</v>
      </c>
      <c r="F219" s="175" t="s">
        <v>1181</v>
      </c>
      <c r="G219" s="176" t="s">
        <v>187</v>
      </c>
      <c r="H219" s="177">
        <v>14.4</v>
      </c>
      <c r="I219" s="73"/>
      <c r="J219" s="178">
        <f>ROUND(I219*H219,2)</f>
        <v>0</v>
      </c>
      <c r="K219" s="175" t="s">
        <v>170</v>
      </c>
      <c r="L219" s="94"/>
      <c r="M219" s="179" t="s">
        <v>1</v>
      </c>
      <c r="N219" s="180" t="s">
        <v>43</v>
      </c>
      <c r="O219" s="181">
        <v>0.19600000000000001</v>
      </c>
      <c r="P219" s="181">
        <f>O219*H219</f>
        <v>2.8224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95"/>
      <c r="V219" s="95"/>
      <c r="W219" s="95"/>
      <c r="X219" s="95"/>
      <c r="Y219" s="95"/>
      <c r="Z219" s="95"/>
      <c r="AA219" s="95"/>
      <c r="AB219" s="95"/>
      <c r="AC219" s="95"/>
      <c r="AD219" s="95"/>
      <c r="AE219" s="95"/>
      <c r="AR219" s="183" t="s">
        <v>171</v>
      </c>
      <c r="AT219" s="183" t="s">
        <v>166</v>
      </c>
      <c r="AU219" s="183" t="s">
        <v>87</v>
      </c>
      <c r="AY219" s="87" t="s">
        <v>164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87" t="s">
        <v>85</v>
      </c>
      <c r="BK219" s="184">
        <f>ROUND(I219*H219,2)</f>
        <v>0</v>
      </c>
      <c r="BL219" s="87" t="s">
        <v>171</v>
      </c>
      <c r="BM219" s="183" t="s">
        <v>1182</v>
      </c>
    </row>
    <row r="220" spans="1:65" s="191" customFormat="1" x14ac:dyDescent="0.2">
      <c r="B220" s="192"/>
      <c r="D220" s="185" t="s">
        <v>175</v>
      </c>
      <c r="E220" s="193" t="s">
        <v>1</v>
      </c>
      <c r="F220" s="194" t="s">
        <v>275</v>
      </c>
      <c r="H220" s="193" t="s">
        <v>1</v>
      </c>
      <c r="I220" s="228"/>
      <c r="L220" s="192"/>
      <c r="M220" s="195"/>
      <c r="N220" s="196"/>
      <c r="O220" s="196"/>
      <c r="P220" s="196"/>
      <c r="Q220" s="196"/>
      <c r="R220" s="196"/>
      <c r="S220" s="196"/>
      <c r="T220" s="197"/>
      <c r="AT220" s="193" t="s">
        <v>175</v>
      </c>
      <c r="AU220" s="193" t="s">
        <v>87</v>
      </c>
      <c r="AV220" s="191" t="s">
        <v>85</v>
      </c>
      <c r="AW220" s="191" t="s">
        <v>33</v>
      </c>
      <c r="AX220" s="191" t="s">
        <v>78</v>
      </c>
      <c r="AY220" s="193" t="s">
        <v>164</v>
      </c>
    </row>
    <row r="221" spans="1:65" s="198" customFormat="1" x14ac:dyDescent="0.2">
      <c r="B221" s="199"/>
      <c r="D221" s="185" t="s">
        <v>175</v>
      </c>
      <c r="E221" s="200" t="s">
        <v>1</v>
      </c>
      <c r="F221" s="201" t="s">
        <v>1183</v>
      </c>
      <c r="H221" s="202">
        <v>14.4</v>
      </c>
      <c r="I221" s="229"/>
      <c r="L221" s="199"/>
      <c r="M221" s="203"/>
      <c r="N221" s="204"/>
      <c r="O221" s="204"/>
      <c r="P221" s="204"/>
      <c r="Q221" s="204"/>
      <c r="R221" s="204"/>
      <c r="S221" s="204"/>
      <c r="T221" s="205"/>
      <c r="AT221" s="200" t="s">
        <v>175</v>
      </c>
      <c r="AU221" s="200" t="s">
        <v>87</v>
      </c>
      <c r="AV221" s="198" t="s">
        <v>87</v>
      </c>
      <c r="AW221" s="198" t="s">
        <v>33</v>
      </c>
      <c r="AX221" s="198" t="s">
        <v>78</v>
      </c>
      <c r="AY221" s="200" t="s">
        <v>164</v>
      </c>
    </row>
    <row r="222" spans="1:65" s="206" customFormat="1" x14ac:dyDescent="0.2">
      <c r="B222" s="207"/>
      <c r="D222" s="185" t="s">
        <v>175</v>
      </c>
      <c r="E222" s="208" t="s">
        <v>1</v>
      </c>
      <c r="F222" s="209" t="s">
        <v>233</v>
      </c>
      <c r="H222" s="210">
        <v>14.4</v>
      </c>
      <c r="I222" s="230"/>
      <c r="L222" s="207"/>
      <c r="M222" s="211"/>
      <c r="N222" s="212"/>
      <c r="O222" s="212"/>
      <c r="P222" s="212"/>
      <c r="Q222" s="212"/>
      <c r="R222" s="212"/>
      <c r="S222" s="212"/>
      <c r="T222" s="213"/>
      <c r="AT222" s="208" t="s">
        <v>175</v>
      </c>
      <c r="AU222" s="208" t="s">
        <v>87</v>
      </c>
      <c r="AV222" s="206" t="s">
        <v>171</v>
      </c>
      <c r="AW222" s="206" t="s">
        <v>33</v>
      </c>
      <c r="AX222" s="206" t="s">
        <v>85</v>
      </c>
      <c r="AY222" s="208" t="s">
        <v>164</v>
      </c>
    </row>
    <row r="223" spans="1:65" s="160" customFormat="1" ht="22.9" customHeight="1" x14ac:dyDescent="0.2">
      <c r="B223" s="161"/>
      <c r="D223" s="162" t="s">
        <v>77</v>
      </c>
      <c r="E223" s="171" t="s">
        <v>544</v>
      </c>
      <c r="F223" s="171" t="s">
        <v>545</v>
      </c>
      <c r="I223" s="231"/>
      <c r="J223" s="172">
        <f>BK223</f>
        <v>0</v>
      </c>
      <c r="L223" s="161"/>
      <c r="M223" s="165"/>
      <c r="N223" s="166"/>
      <c r="O223" s="166"/>
      <c r="P223" s="167">
        <f>SUM(P224:P228)</f>
        <v>2.7449999999999999E-2</v>
      </c>
      <c r="Q223" s="166"/>
      <c r="R223" s="167">
        <f>SUM(R224:R228)</f>
        <v>0</v>
      </c>
      <c r="S223" s="166"/>
      <c r="T223" s="168">
        <f>SUM(T224:T228)</f>
        <v>0</v>
      </c>
      <c r="AR223" s="162" t="s">
        <v>85</v>
      </c>
      <c r="AT223" s="169" t="s">
        <v>77</v>
      </c>
      <c r="AU223" s="169" t="s">
        <v>85</v>
      </c>
      <c r="AY223" s="162" t="s">
        <v>164</v>
      </c>
      <c r="BK223" s="170">
        <f>SUM(BK224:BK228)</f>
        <v>0</v>
      </c>
    </row>
    <row r="224" spans="1:65" s="97" customFormat="1" ht="21.75" customHeight="1" x14ac:dyDescent="0.2">
      <c r="A224" s="95"/>
      <c r="B224" s="94"/>
      <c r="C224" s="173" t="s">
        <v>300</v>
      </c>
      <c r="D224" s="173" t="s">
        <v>166</v>
      </c>
      <c r="E224" s="174" t="s">
        <v>547</v>
      </c>
      <c r="F224" s="175" t="s">
        <v>548</v>
      </c>
      <c r="G224" s="176" t="s">
        <v>281</v>
      </c>
      <c r="H224" s="177">
        <v>0.91500000000000004</v>
      </c>
      <c r="I224" s="73"/>
      <c r="J224" s="178">
        <f>ROUND(I224*H224,2)</f>
        <v>0</v>
      </c>
      <c r="K224" s="175" t="s">
        <v>1</v>
      </c>
      <c r="L224" s="94"/>
      <c r="M224" s="179" t="s">
        <v>1</v>
      </c>
      <c r="N224" s="180" t="s">
        <v>43</v>
      </c>
      <c r="O224" s="181">
        <v>0.03</v>
      </c>
      <c r="P224" s="181">
        <f>O224*H224</f>
        <v>2.7449999999999999E-2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95"/>
      <c r="V224" s="95"/>
      <c r="W224" s="95"/>
      <c r="X224" s="95"/>
      <c r="Y224" s="95"/>
      <c r="Z224" s="95"/>
      <c r="AA224" s="95"/>
      <c r="AB224" s="95"/>
      <c r="AC224" s="95"/>
      <c r="AD224" s="95"/>
      <c r="AE224" s="95"/>
      <c r="AR224" s="183" t="s">
        <v>171</v>
      </c>
      <c r="AT224" s="183" t="s">
        <v>166</v>
      </c>
      <c r="AU224" s="183" t="s">
        <v>87</v>
      </c>
      <c r="AY224" s="87" t="s">
        <v>164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87" t="s">
        <v>85</v>
      </c>
      <c r="BK224" s="184">
        <f>ROUND(I224*H224,2)</f>
        <v>0</v>
      </c>
      <c r="BL224" s="87" t="s">
        <v>171</v>
      </c>
      <c r="BM224" s="183" t="s">
        <v>1184</v>
      </c>
    </row>
    <row r="225" spans="1:65" s="191" customFormat="1" x14ac:dyDescent="0.2">
      <c r="B225" s="192"/>
      <c r="D225" s="185" t="s">
        <v>175</v>
      </c>
      <c r="E225" s="193" t="s">
        <v>1</v>
      </c>
      <c r="F225" s="194" t="s">
        <v>551</v>
      </c>
      <c r="H225" s="193" t="s">
        <v>1</v>
      </c>
      <c r="I225" s="228"/>
      <c r="L225" s="192"/>
      <c r="M225" s="195"/>
      <c r="N225" s="196"/>
      <c r="O225" s="196"/>
      <c r="P225" s="196"/>
      <c r="Q225" s="196"/>
      <c r="R225" s="196"/>
      <c r="S225" s="196"/>
      <c r="T225" s="197"/>
      <c r="AT225" s="193" t="s">
        <v>175</v>
      </c>
      <c r="AU225" s="193" t="s">
        <v>87</v>
      </c>
      <c r="AV225" s="191" t="s">
        <v>85</v>
      </c>
      <c r="AW225" s="191" t="s">
        <v>33</v>
      </c>
      <c r="AX225" s="191" t="s">
        <v>78</v>
      </c>
      <c r="AY225" s="193" t="s">
        <v>164</v>
      </c>
    </row>
    <row r="226" spans="1:65" s="191" customFormat="1" x14ac:dyDescent="0.2">
      <c r="B226" s="192"/>
      <c r="D226" s="185" t="s">
        <v>175</v>
      </c>
      <c r="E226" s="193" t="s">
        <v>1</v>
      </c>
      <c r="F226" s="194" t="s">
        <v>268</v>
      </c>
      <c r="H226" s="193" t="s">
        <v>1</v>
      </c>
      <c r="I226" s="228"/>
      <c r="L226" s="192"/>
      <c r="M226" s="195"/>
      <c r="N226" s="196"/>
      <c r="O226" s="196"/>
      <c r="P226" s="196"/>
      <c r="Q226" s="196"/>
      <c r="R226" s="196"/>
      <c r="S226" s="196"/>
      <c r="T226" s="197"/>
      <c r="AT226" s="193" t="s">
        <v>175</v>
      </c>
      <c r="AU226" s="193" t="s">
        <v>87</v>
      </c>
      <c r="AV226" s="191" t="s">
        <v>85</v>
      </c>
      <c r="AW226" s="191" t="s">
        <v>33</v>
      </c>
      <c r="AX226" s="191" t="s">
        <v>78</v>
      </c>
      <c r="AY226" s="193" t="s">
        <v>164</v>
      </c>
    </row>
    <row r="227" spans="1:65" s="198" customFormat="1" x14ac:dyDescent="0.2">
      <c r="B227" s="199"/>
      <c r="D227" s="185" t="s">
        <v>175</v>
      </c>
      <c r="E227" s="200" t="s">
        <v>1</v>
      </c>
      <c r="F227" s="201" t="s">
        <v>1185</v>
      </c>
      <c r="H227" s="202">
        <v>0.91500000000000004</v>
      </c>
      <c r="I227" s="229"/>
      <c r="L227" s="199"/>
      <c r="M227" s="203"/>
      <c r="N227" s="204"/>
      <c r="O227" s="204"/>
      <c r="P227" s="204"/>
      <c r="Q227" s="204"/>
      <c r="R227" s="204"/>
      <c r="S227" s="204"/>
      <c r="T227" s="205"/>
      <c r="AT227" s="200" t="s">
        <v>175</v>
      </c>
      <c r="AU227" s="200" t="s">
        <v>87</v>
      </c>
      <c r="AV227" s="198" t="s">
        <v>87</v>
      </c>
      <c r="AW227" s="198" t="s">
        <v>33</v>
      </c>
      <c r="AX227" s="198" t="s">
        <v>78</v>
      </c>
      <c r="AY227" s="200" t="s">
        <v>164</v>
      </c>
    </row>
    <row r="228" spans="1:65" s="206" customFormat="1" x14ac:dyDescent="0.2">
      <c r="B228" s="207"/>
      <c r="D228" s="185" t="s">
        <v>175</v>
      </c>
      <c r="E228" s="208" t="s">
        <v>1</v>
      </c>
      <c r="F228" s="209" t="s">
        <v>233</v>
      </c>
      <c r="H228" s="210">
        <v>0.91500000000000004</v>
      </c>
      <c r="I228" s="230"/>
      <c r="L228" s="207"/>
      <c r="M228" s="211"/>
      <c r="N228" s="212"/>
      <c r="O228" s="212"/>
      <c r="P228" s="212"/>
      <c r="Q228" s="212"/>
      <c r="R228" s="212"/>
      <c r="S228" s="212"/>
      <c r="T228" s="213"/>
      <c r="AT228" s="208" t="s">
        <v>175</v>
      </c>
      <c r="AU228" s="208" t="s">
        <v>87</v>
      </c>
      <c r="AV228" s="206" t="s">
        <v>171</v>
      </c>
      <c r="AW228" s="206" t="s">
        <v>33</v>
      </c>
      <c r="AX228" s="206" t="s">
        <v>85</v>
      </c>
      <c r="AY228" s="208" t="s">
        <v>164</v>
      </c>
    </row>
    <row r="229" spans="1:65" s="160" customFormat="1" ht="22.9" customHeight="1" x14ac:dyDescent="0.2">
      <c r="B229" s="161"/>
      <c r="D229" s="162" t="s">
        <v>77</v>
      </c>
      <c r="E229" s="171" t="s">
        <v>553</v>
      </c>
      <c r="F229" s="171" t="s">
        <v>554</v>
      </c>
      <c r="I229" s="231"/>
      <c r="J229" s="172">
        <f>BK229</f>
        <v>0</v>
      </c>
      <c r="L229" s="161"/>
      <c r="M229" s="165"/>
      <c r="N229" s="166"/>
      <c r="O229" s="166"/>
      <c r="P229" s="167">
        <f>P230</f>
        <v>0.98857500000000009</v>
      </c>
      <c r="Q229" s="166"/>
      <c r="R229" s="167">
        <f>R230</f>
        <v>0</v>
      </c>
      <c r="S229" s="166"/>
      <c r="T229" s="168">
        <f>T230</f>
        <v>0</v>
      </c>
      <c r="AR229" s="162" t="s">
        <v>85</v>
      </c>
      <c r="AT229" s="169" t="s">
        <v>77</v>
      </c>
      <c r="AU229" s="169" t="s">
        <v>85</v>
      </c>
      <c r="AY229" s="162" t="s">
        <v>164</v>
      </c>
      <c r="BK229" s="170">
        <f>BK230</f>
        <v>0</v>
      </c>
    </row>
    <row r="230" spans="1:65" s="97" customFormat="1" ht="44.25" customHeight="1" x14ac:dyDescent="0.2">
      <c r="A230" s="95"/>
      <c r="B230" s="94"/>
      <c r="C230" s="173" t="s">
        <v>305</v>
      </c>
      <c r="D230" s="173" t="s">
        <v>166</v>
      </c>
      <c r="E230" s="174" t="s">
        <v>1186</v>
      </c>
      <c r="F230" s="175" t="s">
        <v>1187</v>
      </c>
      <c r="G230" s="176" t="s">
        <v>281</v>
      </c>
      <c r="H230" s="177">
        <v>1.883</v>
      </c>
      <c r="I230" s="73"/>
      <c r="J230" s="178">
        <f>ROUND(I230*H230,2)</f>
        <v>0</v>
      </c>
      <c r="K230" s="175" t="s">
        <v>170</v>
      </c>
      <c r="L230" s="94"/>
      <c r="M230" s="179" t="s">
        <v>1</v>
      </c>
      <c r="N230" s="180" t="s">
        <v>43</v>
      </c>
      <c r="O230" s="181">
        <v>0.52500000000000002</v>
      </c>
      <c r="P230" s="181">
        <f>O230*H230</f>
        <v>0.98857500000000009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95"/>
      <c r="V230" s="95"/>
      <c r="W230" s="95"/>
      <c r="X230" s="95"/>
      <c r="Y230" s="95"/>
      <c r="Z230" s="95"/>
      <c r="AA230" s="95"/>
      <c r="AB230" s="95"/>
      <c r="AC230" s="95"/>
      <c r="AD230" s="95"/>
      <c r="AE230" s="95"/>
      <c r="AR230" s="183" t="s">
        <v>171</v>
      </c>
      <c r="AT230" s="183" t="s">
        <v>166</v>
      </c>
      <c r="AU230" s="183" t="s">
        <v>87</v>
      </c>
      <c r="AY230" s="87" t="s">
        <v>164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87" t="s">
        <v>85</v>
      </c>
      <c r="BK230" s="184">
        <f>ROUND(I230*H230,2)</f>
        <v>0</v>
      </c>
      <c r="BL230" s="87" t="s">
        <v>171</v>
      </c>
      <c r="BM230" s="183" t="s">
        <v>1188</v>
      </c>
    </row>
    <row r="231" spans="1:65" s="160" customFormat="1" ht="25.9" customHeight="1" x14ac:dyDescent="0.2">
      <c r="B231" s="161"/>
      <c r="D231" s="162" t="s">
        <v>77</v>
      </c>
      <c r="E231" s="163" t="s">
        <v>559</v>
      </c>
      <c r="F231" s="163" t="s">
        <v>560</v>
      </c>
      <c r="I231" s="231"/>
      <c r="J231" s="164">
        <f>BK231</f>
        <v>0</v>
      </c>
      <c r="L231" s="161"/>
      <c r="M231" s="165"/>
      <c r="N231" s="166"/>
      <c r="O231" s="166"/>
      <c r="P231" s="167">
        <f>SUM(P232:P254)</f>
        <v>0</v>
      </c>
      <c r="Q231" s="166"/>
      <c r="R231" s="167">
        <f>SUM(R232:R254)</f>
        <v>0</v>
      </c>
      <c r="S231" s="166"/>
      <c r="T231" s="168">
        <f>SUM(T232:T254)</f>
        <v>0</v>
      </c>
      <c r="AR231" s="162" t="s">
        <v>171</v>
      </c>
      <c r="AT231" s="169" t="s">
        <v>77</v>
      </c>
      <c r="AU231" s="169" t="s">
        <v>78</v>
      </c>
      <c r="AY231" s="162" t="s">
        <v>164</v>
      </c>
      <c r="BK231" s="170">
        <f>SUM(BK232:BK254)</f>
        <v>0</v>
      </c>
    </row>
    <row r="232" spans="1:65" s="97" customFormat="1" ht="16.5" customHeight="1" x14ac:dyDescent="0.2">
      <c r="A232" s="95"/>
      <c r="B232" s="94"/>
      <c r="C232" s="173" t="s">
        <v>310</v>
      </c>
      <c r="D232" s="173" t="s">
        <v>166</v>
      </c>
      <c r="E232" s="174" t="s">
        <v>1189</v>
      </c>
      <c r="F232" s="175" t="s">
        <v>1190</v>
      </c>
      <c r="G232" s="176" t="s">
        <v>1191</v>
      </c>
      <c r="H232" s="177">
        <v>10</v>
      </c>
      <c r="I232" s="73"/>
      <c r="J232" s="178">
        <f>ROUND(I232*H232,2)</f>
        <v>0</v>
      </c>
      <c r="K232" s="175" t="s">
        <v>1</v>
      </c>
      <c r="L232" s="94"/>
      <c r="M232" s="179" t="s">
        <v>1</v>
      </c>
      <c r="N232" s="180" t="s">
        <v>43</v>
      </c>
      <c r="O232" s="181">
        <v>0</v>
      </c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95"/>
      <c r="V232" s="95"/>
      <c r="W232" s="95"/>
      <c r="X232" s="95"/>
      <c r="Y232" s="95"/>
      <c r="Z232" s="95"/>
      <c r="AA232" s="95"/>
      <c r="AB232" s="95"/>
      <c r="AC232" s="95"/>
      <c r="AD232" s="95"/>
      <c r="AE232" s="95"/>
      <c r="AR232" s="183" t="s">
        <v>263</v>
      </c>
      <c r="AT232" s="183" t="s">
        <v>166</v>
      </c>
      <c r="AU232" s="183" t="s">
        <v>85</v>
      </c>
      <c r="AY232" s="87" t="s">
        <v>164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87" t="s">
        <v>85</v>
      </c>
      <c r="BK232" s="184">
        <f>ROUND(I232*H232,2)</f>
        <v>0</v>
      </c>
      <c r="BL232" s="87" t="s">
        <v>263</v>
      </c>
      <c r="BM232" s="183" t="s">
        <v>1192</v>
      </c>
    </row>
    <row r="233" spans="1:65" s="97" customFormat="1" ht="21.75" customHeight="1" x14ac:dyDescent="0.2">
      <c r="A233" s="95"/>
      <c r="B233" s="94"/>
      <c r="C233" s="173" t="s">
        <v>317</v>
      </c>
      <c r="D233" s="173" t="s">
        <v>166</v>
      </c>
      <c r="E233" s="174" t="s">
        <v>562</v>
      </c>
      <c r="F233" s="175" t="s">
        <v>563</v>
      </c>
      <c r="G233" s="176" t="s">
        <v>564</v>
      </c>
      <c r="H233" s="177">
        <v>1</v>
      </c>
      <c r="I233" s="73"/>
      <c r="J233" s="178">
        <f>ROUND(I233*H233,2)</f>
        <v>0</v>
      </c>
      <c r="K233" s="175" t="s">
        <v>1</v>
      </c>
      <c r="L233" s="94"/>
      <c r="M233" s="179" t="s">
        <v>1</v>
      </c>
      <c r="N233" s="180" t="s">
        <v>43</v>
      </c>
      <c r="O233" s="181">
        <v>0</v>
      </c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95"/>
      <c r="V233" s="95"/>
      <c r="W233" s="95"/>
      <c r="X233" s="95"/>
      <c r="Y233" s="95"/>
      <c r="Z233" s="95"/>
      <c r="AA233" s="95"/>
      <c r="AB233" s="95"/>
      <c r="AC233" s="95"/>
      <c r="AD233" s="95"/>
      <c r="AE233" s="95"/>
      <c r="AR233" s="183" t="s">
        <v>565</v>
      </c>
      <c r="AT233" s="183" t="s">
        <v>166</v>
      </c>
      <c r="AU233" s="183" t="s">
        <v>85</v>
      </c>
      <c r="AY233" s="87" t="s">
        <v>164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87" t="s">
        <v>85</v>
      </c>
      <c r="BK233" s="184">
        <f>ROUND(I233*H233,2)</f>
        <v>0</v>
      </c>
      <c r="BL233" s="87" t="s">
        <v>565</v>
      </c>
      <c r="BM233" s="183" t="s">
        <v>1193</v>
      </c>
    </row>
    <row r="234" spans="1:65" s="97" customFormat="1" ht="33" customHeight="1" x14ac:dyDescent="0.2">
      <c r="A234" s="95"/>
      <c r="B234" s="94"/>
      <c r="C234" s="173" t="s">
        <v>321</v>
      </c>
      <c r="D234" s="173" t="s">
        <v>166</v>
      </c>
      <c r="E234" s="174" t="s">
        <v>568</v>
      </c>
      <c r="F234" s="175" t="s">
        <v>569</v>
      </c>
      <c r="G234" s="176" t="s">
        <v>570</v>
      </c>
      <c r="H234" s="177">
        <v>20</v>
      </c>
      <c r="I234" s="73"/>
      <c r="J234" s="178">
        <f>ROUND(I234*H234,2)</f>
        <v>0</v>
      </c>
      <c r="K234" s="175" t="s">
        <v>1</v>
      </c>
      <c r="L234" s="94"/>
      <c r="M234" s="179" t="s">
        <v>1</v>
      </c>
      <c r="N234" s="180" t="s">
        <v>43</v>
      </c>
      <c r="O234" s="181">
        <v>0</v>
      </c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95"/>
      <c r="V234" s="95"/>
      <c r="W234" s="95"/>
      <c r="X234" s="95"/>
      <c r="Y234" s="95"/>
      <c r="Z234" s="95"/>
      <c r="AA234" s="95"/>
      <c r="AB234" s="95"/>
      <c r="AC234" s="95"/>
      <c r="AD234" s="95"/>
      <c r="AE234" s="95"/>
      <c r="AR234" s="183" t="s">
        <v>565</v>
      </c>
      <c r="AT234" s="183" t="s">
        <v>166</v>
      </c>
      <c r="AU234" s="183" t="s">
        <v>85</v>
      </c>
      <c r="AY234" s="87" t="s">
        <v>164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87" t="s">
        <v>85</v>
      </c>
      <c r="BK234" s="184">
        <f>ROUND(I234*H234,2)</f>
        <v>0</v>
      </c>
      <c r="BL234" s="87" t="s">
        <v>565</v>
      </c>
      <c r="BM234" s="183" t="s">
        <v>1194</v>
      </c>
    </row>
    <row r="235" spans="1:65" s="97" customFormat="1" ht="21.75" customHeight="1" x14ac:dyDescent="0.2">
      <c r="A235" s="95"/>
      <c r="B235" s="94"/>
      <c r="C235" s="173" t="s">
        <v>327</v>
      </c>
      <c r="D235" s="173" t="s">
        <v>166</v>
      </c>
      <c r="E235" s="174" t="s">
        <v>1195</v>
      </c>
      <c r="F235" s="175" t="s">
        <v>1196</v>
      </c>
      <c r="G235" s="176" t="s">
        <v>564</v>
      </c>
      <c r="H235" s="177">
        <v>8</v>
      </c>
      <c r="I235" s="73"/>
      <c r="J235" s="178">
        <f>ROUND(I235*H235,2)</f>
        <v>0</v>
      </c>
      <c r="K235" s="175" t="s">
        <v>1</v>
      </c>
      <c r="L235" s="94"/>
      <c r="M235" s="179" t="s">
        <v>1</v>
      </c>
      <c r="N235" s="180" t="s">
        <v>43</v>
      </c>
      <c r="O235" s="181">
        <v>0</v>
      </c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95"/>
      <c r="V235" s="95"/>
      <c r="W235" s="95"/>
      <c r="X235" s="95"/>
      <c r="Y235" s="95"/>
      <c r="Z235" s="95"/>
      <c r="AA235" s="95"/>
      <c r="AB235" s="95"/>
      <c r="AC235" s="95"/>
      <c r="AD235" s="95"/>
      <c r="AE235" s="95"/>
      <c r="AR235" s="183" t="s">
        <v>565</v>
      </c>
      <c r="AT235" s="183" t="s">
        <v>166</v>
      </c>
      <c r="AU235" s="183" t="s">
        <v>85</v>
      </c>
      <c r="AY235" s="87" t="s">
        <v>164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87" t="s">
        <v>85</v>
      </c>
      <c r="BK235" s="184">
        <f>ROUND(I235*H235,2)</f>
        <v>0</v>
      </c>
      <c r="BL235" s="87" t="s">
        <v>565</v>
      </c>
      <c r="BM235" s="183" t="s">
        <v>1197</v>
      </c>
    </row>
    <row r="236" spans="1:65" s="191" customFormat="1" x14ac:dyDescent="0.2">
      <c r="B236" s="192"/>
      <c r="D236" s="185" t="s">
        <v>175</v>
      </c>
      <c r="E236" s="193" t="s">
        <v>1</v>
      </c>
      <c r="F236" s="194" t="s">
        <v>421</v>
      </c>
      <c r="H236" s="193" t="s">
        <v>1</v>
      </c>
      <c r="I236" s="228"/>
      <c r="L236" s="192"/>
      <c r="M236" s="195"/>
      <c r="N236" s="196"/>
      <c r="O236" s="196"/>
      <c r="P236" s="196"/>
      <c r="Q236" s="196"/>
      <c r="R236" s="196"/>
      <c r="S236" s="196"/>
      <c r="T236" s="197"/>
      <c r="AT236" s="193" t="s">
        <v>175</v>
      </c>
      <c r="AU236" s="193" t="s">
        <v>85</v>
      </c>
      <c r="AV236" s="191" t="s">
        <v>85</v>
      </c>
      <c r="AW236" s="191" t="s">
        <v>33</v>
      </c>
      <c r="AX236" s="191" t="s">
        <v>78</v>
      </c>
      <c r="AY236" s="193" t="s">
        <v>164</v>
      </c>
    </row>
    <row r="237" spans="1:65" s="191" customFormat="1" x14ac:dyDescent="0.2">
      <c r="B237" s="192"/>
      <c r="D237" s="185" t="s">
        <v>175</v>
      </c>
      <c r="E237" s="193" t="s">
        <v>1</v>
      </c>
      <c r="F237" s="194" t="s">
        <v>1198</v>
      </c>
      <c r="H237" s="193" t="s">
        <v>1</v>
      </c>
      <c r="I237" s="228"/>
      <c r="L237" s="192"/>
      <c r="M237" s="195"/>
      <c r="N237" s="196"/>
      <c r="O237" s="196"/>
      <c r="P237" s="196"/>
      <c r="Q237" s="196"/>
      <c r="R237" s="196"/>
      <c r="S237" s="196"/>
      <c r="T237" s="197"/>
      <c r="AT237" s="193" t="s">
        <v>175</v>
      </c>
      <c r="AU237" s="193" t="s">
        <v>85</v>
      </c>
      <c r="AV237" s="191" t="s">
        <v>85</v>
      </c>
      <c r="AW237" s="191" t="s">
        <v>33</v>
      </c>
      <c r="AX237" s="191" t="s">
        <v>78</v>
      </c>
      <c r="AY237" s="193" t="s">
        <v>164</v>
      </c>
    </row>
    <row r="238" spans="1:65" s="198" customFormat="1" x14ac:dyDescent="0.2">
      <c r="B238" s="199"/>
      <c r="D238" s="185" t="s">
        <v>175</v>
      </c>
      <c r="E238" s="200" t="s">
        <v>1</v>
      </c>
      <c r="F238" s="201" t="s">
        <v>212</v>
      </c>
      <c r="H238" s="202">
        <v>8</v>
      </c>
      <c r="I238" s="229"/>
      <c r="L238" s="199"/>
      <c r="M238" s="203"/>
      <c r="N238" s="204"/>
      <c r="O238" s="204"/>
      <c r="P238" s="204"/>
      <c r="Q238" s="204"/>
      <c r="R238" s="204"/>
      <c r="S238" s="204"/>
      <c r="T238" s="205"/>
      <c r="AT238" s="200" t="s">
        <v>175</v>
      </c>
      <c r="AU238" s="200" t="s">
        <v>85</v>
      </c>
      <c r="AV238" s="198" t="s">
        <v>87</v>
      </c>
      <c r="AW238" s="198" t="s">
        <v>33</v>
      </c>
      <c r="AX238" s="198" t="s">
        <v>85</v>
      </c>
      <c r="AY238" s="200" t="s">
        <v>164</v>
      </c>
    </row>
    <row r="239" spans="1:65" s="97" customFormat="1" ht="21.75" customHeight="1" x14ac:dyDescent="0.2">
      <c r="A239" s="95"/>
      <c r="B239" s="94"/>
      <c r="C239" s="173" t="s">
        <v>335</v>
      </c>
      <c r="D239" s="173" t="s">
        <v>166</v>
      </c>
      <c r="E239" s="174" t="s">
        <v>1199</v>
      </c>
      <c r="F239" s="175" t="s">
        <v>1200</v>
      </c>
      <c r="G239" s="176" t="s">
        <v>564</v>
      </c>
      <c r="H239" s="177">
        <v>1</v>
      </c>
      <c r="I239" s="73"/>
      <c r="J239" s="178">
        <f>ROUND(I239*H239,2)</f>
        <v>0</v>
      </c>
      <c r="K239" s="175" t="s">
        <v>1</v>
      </c>
      <c r="L239" s="94"/>
      <c r="M239" s="179" t="s">
        <v>1</v>
      </c>
      <c r="N239" s="180" t="s">
        <v>43</v>
      </c>
      <c r="O239" s="181">
        <v>0</v>
      </c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95"/>
      <c r="V239" s="95"/>
      <c r="W239" s="95"/>
      <c r="X239" s="95"/>
      <c r="Y239" s="95"/>
      <c r="Z239" s="95"/>
      <c r="AA239" s="95"/>
      <c r="AB239" s="95"/>
      <c r="AC239" s="95"/>
      <c r="AD239" s="95"/>
      <c r="AE239" s="95"/>
      <c r="AR239" s="183" t="s">
        <v>565</v>
      </c>
      <c r="AT239" s="183" t="s">
        <v>166</v>
      </c>
      <c r="AU239" s="183" t="s">
        <v>85</v>
      </c>
      <c r="AY239" s="87" t="s">
        <v>164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87" t="s">
        <v>85</v>
      </c>
      <c r="BK239" s="184">
        <f>ROUND(I239*H239,2)</f>
        <v>0</v>
      </c>
      <c r="BL239" s="87" t="s">
        <v>565</v>
      </c>
      <c r="BM239" s="183" t="s">
        <v>1201</v>
      </c>
    </row>
    <row r="240" spans="1:65" s="191" customFormat="1" x14ac:dyDescent="0.2">
      <c r="B240" s="192"/>
      <c r="D240" s="185" t="s">
        <v>175</v>
      </c>
      <c r="E240" s="193" t="s">
        <v>1</v>
      </c>
      <c r="F240" s="194" t="s">
        <v>421</v>
      </c>
      <c r="H240" s="193" t="s">
        <v>1</v>
      </c>
      <c r="I240" s="228"/>
      <c r="L240" s="192"/>
      <c r="M240" s="195"/>
      <c r="N240" s="196"/>
      <c r="O240" s="196"/>
      <c r="P240" s="196"/>
      <c r="Q240" s="196"/>
      <c r="R240" s="196"/>
      <c r="S240" s="196"/>
      <c r="T240" s="197"/>
      <c r="AT240" s="193" t="s">
        <v>175</v>
      </c>
      <c r="AU240" s="193" t="s">
        <v>85</v>
      </c>
      <c r="AV240" s="191" t="s">
        <v>85</v>
      </c>
      <c r="AW240" s="191" t="s">
        <v>33</v>
      </c>
      <c r="AX240" s="191" t="s">
        <v>78</v>
      </c>
      <c r="AY240" s="193" t="s">
        <v>164</v>
      </c>
    </row>
    <row r="241" spans="1:65" s="191" customFormat="1" x14ac:dyDescent="0.2">
      <c r="B241" s="192"/>
      <c r="D241" s="185" t="s">
        <v>175</v>
      </c>
      <c r="E241" s="193" t="s">
        <v>1</v>
      </c>
      <c r="F241" s="194" t="s">
        <v>1202</v>
      </c>
      <c r="H241" s="193" t="s">
        <v>1</v>
      </c>
      <c r="I241" s="228"/>
      <c r="L241" s="192"/>
      <c r="M241" s="195"/>
      <c r="N241" s="196"/>
      <c r="O241" s="196"/>
      <c r="P241" s="196"/>
      <c r="Q241" s="196"/>
      <c r="R241" s="196"/>
      <c r="S241" s="196"/>
      <c r="T241" s="197"/>
      <c r="AT241" s="193" t="s">
        <v>175</v>
      </c>
      <c r="AU241" s="193" t="s">
        <v>85</v>
      </c>
      <c r="AV241" s="191" t="s">
        <v>85</v>
      </c>
      <c r="AW241" s="191" t="s">
        <v>33</v>
      </c>
      <c r="AX241" s="191" t="s">
        <v>78</v>
      </c>
      <c r="AY241" s="193" t="s">
        <v>164</v>
      </c>
    </row>
    <row r="242" spans="1:65" s="198" customFormat="1" x14ac:dyDescent="0.2">
      <c r="B242" s="199"/>
      <c r="D242" s="185" t="s">
        <v>175</v>
      </c>
      <c r="E242" s="200" t="s">
        <v>1</v>
      </c>
      <c r="F242" s="201" t="s">
        <v>85</v>
      </c>
      <c r="H242" s="202">
        <v>1</v>
      </c>
      <c r="I242" s="229"/>
      <c r="L242" s="199"/>
      <c r="M242" s="203"/>
      <c r="N242" s="204"/>
      <c r="O242" s="204"/>
      <c r="P242" s="204"/>
      <c r="Q242" s="204"/>
      <c r="R242" s="204"/>
      <c r="S242" s="204"/>
      <c r="T242" s="205"/>
      <c r="AT242" s="200" t="s">
        <v>175</v>
      </c>
      <c r="AU242" s="200" t="s">
        <v>85</v>
      </c>
      <c r="AV242" s="198" t="s">
        <v>87</v>
      </c>
      <c r="AW242" s="198" t="s">
        <v>33</v>
      </c>
      <c r="AX242" s="198" t="s">
        <v>85</v>
      </c>
      <c r="AY242" s="200" t="s">
        <v>164</v>
      </c>
    </row>
    <row r="243" spans="1:65" s="97" customFormat="1" ht="21.75" customHeight="1" x14ac:dyDescent="0.2">
      <c r="A243" s="95"/>
      <c r="B243" s="94"/>
      <c r="C243" s="173" t="s">
        <v>340</v>
      </c>
      <c r="D243" s="173" t="s">
        <v>166</v>
      </c>
      <c r="E243" s="174" t="s">
        <v>1203</v>
      </c>
      <c r="F243" s="175" t="s">
        <v>1204</v>
      </c>
      <c r="G243" s="176" t="s">
        <v>564</v>
      </c>
      <c r="H243" s="177">
        <v>1</v>
      </c>
      <c r="I243" s="73"/>
      <c r="J243" s="178">
        <f>ROUND(I243*H243,2)</f>
        <v>0</v>
      </c>
      <c r="K243" s="175" t="s">
        <v>1</v>
      </c>
      <c r="L243" s="94"/>
      <c r="M243" s="179" t="s">
        <v>1</v>
      </c>
      <c r="N243" s="180" t="s">
        <v>43</v>
      </c>
      <c r="O243" s="181">
        <v>0</v>
      </c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95"/>
      <c r="V243" s="95"/>
      <c r="W243" s="95"/>
      <c r="X243" s="95"/>
      <c r="Y243" s="95"/>
      <c r="Z243" s="95"/>
      <c r="AA243" s="95"/>
      <c r="AB243" s="95"/>
      <c r="AC243" s="95"/>
      <c r="AD243" s="95"/>
      <c r="AE243" s="95"/>
      <c r="AR243" s="183" t="s">
        <v>565</v>
      </c>
      <c r="AT243" s="183" t="s">
        <v>166</v>
      </c>
      <c r="AU243" s="183" t="s">
        <v>85</v>
      </c>
      <c r="AY243" s="87" t="s">
        <v>164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87" t="s">
        <v>85</v>
      </c>
      <c r="BK243" s="184">
        <f>ROUND(I243*H243,2)</f>
        <v>0</v>
      </c>
      <c r="BL243" s="87" t="s">
        <v>565</v>
      </c>
      <c r="BM243" s="183" t="s">
        <v>1205</v>
      </c>
    </row>
    <row r="244" spans="1:65" s="191" customFormat="1" x14ac:dyDescent="0.2">
      <c r="B244" s="192"/>
      <c r="D244" s="185" t="s">
        <v>175</v>
      </c>
      <c r="E244" s="193" t="s">
        <v>1</v>
      </c>
      <c r="F244" s="194" t="s">
        <v>421</v>
      </c>
      <c r="H244" s="193" t="s">
        <v>1</v>
      </c>
      <c r="I244" s="228"/>
      <c r="L244" s="192"/>
      <c r="M244" s="195"/>
      <c r="N244" s="196"/>
      <c r="O244" s="196"/>
      <c r="P244" s="196"/>
      <c r="Q244" s="196"/>
      <c r="R244" s="196"/>
      <c r="S244" s="196"/>
      <c r="T244" s="197"/>
      <c r="AT244" s="193" t="s">
        <v>175</v>
      </c>
      <c r="AU244" s="193" t="s">
        <v>85</v>
      </c>
      <c r="AV244" s="191" t="s">
        <v>85</v>
      </c>
      <c r="AW244" s="191" t="s">
        <v>33</v>
      </c>
      <c r="AX244" s="191" t="s">
        <v>78</v>
      </c>
      <c r="AY244" s="193" t="s">
        <v>164</v>
      </c>
    </row>
    <row r="245" spans="1:65" s="191" customFormat="1" x14ac:dyDescent="0.2">
      <c r="B245" s="192"/>
      <c r="D245" s="185" t="s">
        <v>175</v>
      </c>
      <c r="E245" s="193" t="s">
        <v>1</v>
      </c>
      <c r="F245" s="194" t="s">
        <v>1206</v>
      </c>
      <c r="H245" s="193" t="s">
        <v>1</v>
      </c>
      <c r="I245" s="228"/>
      <c r="L245" s="192"/>
      <c r="M245" s="195"/>
      <c r="N245" s="196"/>
      <c r="O245" s="196"/>
      <c r="P245" s="196"/>
      <c r="Q245" s="196"/>
      <c r="R245" s="196"/>
      <c r="S245" s="196"/>
      <c r="T245" s="197"/>
      <c r="AT245" s="193" t="s">
        <v>175</v>
      </c>
      <c r="AU245" s="193" t="s">
        <v>85</v>
      </c>
      <c r="AV245" s="191" t="s">
        <v>85</v>
      </c>
      <c r="AW245" s="191" t="s">
        <v>33</v>
      </c>
      <c r="AX245" s="191" t="s">
        <v>78</v>
      </c>
      <c r="AY245" s="193" t="s">
        <v>164</v>
      </c>
    </row>
    <row r="246" spans="1:65" s="198" customFormat="1" x14ac:dyDescent="0.2">
      <c r="B246" s="199"/>
      <c r="D246" s="185" t="s">
        <v>175</v>
      </c>
      <c r="E246" s="200" t="s">
        <v>1</v>
      </c>
      <c r="F246" s="201" t="s">
        <v>85</v>
      </c>
      <c r="H246" s="202">
        <v>1</v>
      </c>
      <c r="I246" s="229"/>
      <c r="L246" s="199"/>
      <c r="M246" s="203"/>
      <c r="N246" s="204"/>
      <c r="O246" s="204"/>
      <c r="P246" s="204"/>
      <c r="Q246" s="204"/>
      <c r="R246" s="204"/>
      <c r="S246" s="204"/>
      <c r="T246" s="205"/>
      <c r="AT246" s="200" t="s">
        <v>175</v>
      </c>
      <c r="AU246" s="200" t="s">
        <v>85</v>
      </c>
      <c r="AV246" s="198" t="s">
        <v>87</v>
      </c>
      <c r="AW246" s="198" t="s">
        <v>33</v>
      </c>
      <c r="AX246" s="198" t="s">
        <v>85</v>
      </c>
      <c r="AY246" s="200" t="s">
        <v>164</v>
      </c>
    </row>
    <row r="247" spans="1:65" s="97" customFormat="1" ht="33" customHeight="1" x14ac:dyDescent="0.2">
      <c r="A247" s="95"/>
      <c r="B247" s="94"/>
      <c r="C247" s="173" t="s">
        <v>346</v>
      </c>
      <c r="D247" s="173" t="s">
        <v>166</v>
      </c>
      <c r="E247" s="174" t="s">
        <v>1207</v>
      </c>
      <c r="F247" s="175" t="s">
        <v>1208</v>
      </c>
      <c r="G247" s="176" t="s">
        <v>564</v>
      </c>
      <c r="H247" s="177">
        <v>2</v>
      </c>
      <c r="I247" s="73"/>
      <c r="J247" s="178">
        <f>ROUND(I247*H247,2)</f>
        <v>0</v>
      </c>
      <c r="K247" s="175" t="s">
        <v>1</v>
      </c>
      <c r="L247" s="94"/>
      <c r="M247" s="179" t="s">
        <v>1</v>
      </c>
      <c r="N247" s="180" t="s">
        <v>43</v>
      </c>
      <c r="O247" s="181">
        <v>0</v>
      </c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95"/>
      <c r="V247" s="95"/>
      <c r="W247" s="95"/>
      <c r="X247" s="95"/>
      <c r="Y247" s="95"/>
      <c r="Z247" s="95"/>
      <c r="AA247" s="95"/>
      <c r="AB247" s="95"/>
      <c r="AC247" s="95"/>
      <c r="AD247" s="95"/>
      <c r="AE247" s="95"/>
      <c r="AR247" s="183" t="s">
        <v>565</v>
      </c>
      <c r="AT247" s="183" t="s">
        <v>166</v>
      </c>
      <c r="AU247" s="183" t="s">
        <v>85</v>
      </c>
      <c r="AY247" s="87" t="s">
        <v>164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87" t="s">
        <v>85</v>
      </c>
      <c r="BK247" s="184">
        <f>ROUND(I247*H247,2)</f>
        <v>0</v>
      </c>
      <c r="BL247" s="87" t="s">
        <v>565</v>
      </c>
      <c r="BM247" s="183" t="s">
        <v>1209</v>
      </c>
    </row>
    <row r="248" spans="1:65" s="191" customFormat="1" x14ac:dyDescent="0.2">
      <c r="B248" s="192"/>
      <c r="D248" s="185" t="s">
        <v>175</v>
      </c>
      <c r="E248" s="193" t="s">
        <v>1</v>
      </c>
      <c r="F248" s="194" t="s">
        <v>421</v>
      </c>
      <c r="H248" s="193" t="s">
        <v>1</v>
      </c>
      <c r="I248" s="228"/>
      <c r="L248" s="192"/>
      <c r="M248" s="195"/>
      <c r="N248" s="196"/>
      <c r="O248" s="196"/>
      <c r="P248" s="196"/>
      <c r="Q248" s="196"/>
      <c r="R248" s="196"/>
      <c r="S248" s="196"/>
      <c r="T248" s="197"/>
      <c r="AT248" s="193" t="s">
        <v>175</v>
      </c>
      <c r="AU248" s="193" t="s">
        <v>85</v>
      </c>
      <c r="AV248" s="191" t="s">
        <v>85</v>
      </c>
      <c r="AW248" s="191" t="s">
        <v>33</v>
      </c>
      <c r="AX248" s="191" t="s">
        <v>78</v>
      </c>
      <c r="AY248" s="193" t="s">
        <v>164</v>
      </c>
    </row>
    <row r="249" spans="1:65" s="191" customFormat="1" x14ac:dyDescent="0.2">
      <c r="B249" s="192"/>
      <c r="D249" s="185" t="s">
        <v>175</v>
      </c>
      <c r="E249" s="193" t="s">
        <v>1</v>
      </c>
      <c r="F249" s="194" t="s">
        <v>1210</v>
      </c>
      <c r="H249" s="193" t="s">
        <v>1</v>
      </c>
      <c r="I249" s="228"/>
      <c r="L249" s="192"/>
      <c r="M249" s="195"/>
      <c r="N249" s="196"/>
      <c r="O249" s="196"/>
      <c r="P249" s="196"/>
      <c r="Q249" s="196"/>
      <c r="R249" s="196"/>
      <c r="S249" s="196"/>
      <c r="T249" s="197"/>
      <c r="AT249" s="193" t="s">
        <v>175</v>
      </c>
      <c r="AU249" s="193" t="s">
        <v>85</v>
      </c>
      <c r="AV249" s="191" t="s">
        <v>85</v>
      </c>
      <c r="AW249" s="191" t="s">
        <v>33</v>
      </c>
      <c r="AX249" s="191" t="s">
        <v>78</v>
      </c>
      <c r="AY249" s="193" t="s">
        <v>164</v>
      </c>
    </row>
    <row r="250" spans="1:65" s="198" customFormat="1" x14ac:dyDescent="0.2">
      <c r="B250" s="199"/>
      <c r="D250" s="185" t="s">
        <v>175</v>
      </c>
      <c r="E250" s="200" t="s">
        <v>1</v>
      </c>
      <c r="F250" s="201" t="s">
        <v>87</v>
      </c>
      <c r="H250" s="202">
        <v>2</v>
      </c>
      <c r="I250" s="229"/>
      <c r="L250" s="199"/>
      <c r="M250" s="203"/>
      <c r="N250" s="204"/>
      <c r="O250" s="204"/>
      <c r="P250" s="204"/>
      <c r="Q250" s="204"/>
      <c r="R250" s="204"/>
      <c r="S250" s="204"/>
      <c r="T250" s="205"/>
      <c r="AT250" s="200" t="s">
        <v>175</v>
      </c>
      <c r="AU250" s="200" t="s">
        <v>85</v>
      </c>
      <c r="AV250" s="198" t="s">
        <v>87</v>
      </c>
      <c r="AW250" s="198" t="s">
        <v>33</v>
      </c>
      <c r="AX250" s="198" t="s">
        <v>85</v>
      </c>
      <c r="AY250" s="200" t="s">
        <v>164</v>
      </c>
    </row>
    <row r="251" spans="1:65" s="97" customFormat="1" ht="36" customHeight="1" x14ac:dyDescent="0.2">
      <c r="A251" s="95"/>
      <c r="B251" s="94"/>
      <c r="C251" s="173" t="s">
        <v>353</v>
      </c>
      <c r="D251" s="173" t="s">
        <v>166</v>
      </c>
      <c r="E251" s="174" t="s">
        <v>1211</v>
      </c>
      <c r="F251" s="175" t="s">
        <v>1924</v>
      </c>
      <c r="G251" s="176" t="s">
        <v>564</v>
      </c>
      <c r="H251" s="177">
        <v>2</v>
      </c>
      <c r="I251" s="73"/>
      <c r="J251" s="178">
        <f>ROUND(I251*H251,2)</f>
        <v>0</v>
      </c>
      <c r="K251" s="175" t="s">
        <v>1</v>
      </c>
      <c r="L251" s="94"/>
      <c r="M251" s="179" t="s">
        <v>1</v>
      </c>
      <c r="N251" s="180" t="s">
        <v>43</v>
      </c>
      <c r="O251" s="181">
        <v>0</v>
      </c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3" t="s">
        <v>565</v>
      </c>
      <c r="AT251" s="183" t="s">
        <v>166</v>
      </c>
      <c r="AU251" s="183" t="s">
        <v>85</v>
      </c>
      <c r="AY251" s="87" t="s">
        <v>164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87" t="s">
        <v>85</v>
      </c>
      <c r="BK251" s="184">
        <f>ROUND(I251*H251,2)</f>
        <v>0</v>
      </c>
      <c r="BL251" s="87" t="s">
        <v>565</v>
      </c>
      <c r="BM251" s="183" t="s">
        <v>1212</v>
      </c>
    </row>
    <row r="252" spans="1:65" s="191" customFormat="1" x14ac:dyDescent="0.2">
      <c r="B252" s="192"/>
      <c r="D252" s="185" t="s">
        <v>175</v>
      </c>
      <c r="E252" s="193" t="s">
        <v>1</v>
      </c>
      <c r="F252" s="194" t="s">
        <v>421</v>
      </c>
      <c r="H252" s="193" t="s">
        <v>1</v>
      </c>
      <c r="L252" s="192"/>
      <c r="M252" s="195"/>
      <c r="N252" s="196"/>
      <c r="O252" s="196"/>
      <c r="P252" s="196"/>
      <c r="Q252" s="196"/>
      <c r="R252" s="196"/>
      <c r="S252" s="196"/>
      <c r="T252" s="197"/>
      <c r="AT252" s="193" t="s">
        <v>175</v>
      </c>
      <c r="AU252" s="193" t="s">
        <v>85</v>
      </c>
      <c r="AV252" s="191" t="s">
        <v>85</v>
      </c>
      <c r="AW252" s="191" t="s">
        <v>33</v>
      </c>
      <c r="AX252" s="191" t="s">
        <v>78</v>
      </c>
      <c r="AY252" s="193" t="s">
        <v>164</v>
      </c>
    </row>
    <row r="253" spans="1:65" s="191" customFormat="1" x14ac:dyDescent="0.2">
      <c r="B253" s="192"/>
      <c r="D253" s="185" t="s">
        <v>175</v>
      </c>
      <c r="E253" s="193" t="s">
        <v>1</v>
      </c>
      <c r="F253" s="194" t="s">
        <v>1213</v>
      </c>
      <c r="H253" s="193" t="s">
        <v>1</v>
      </c>
      <c r="L253" s="192"/>
      <c r="M253" s="195"/>
      <c r="N253" s="196"/>
      <c r="O253" s="196"/>
      <c r="P253" s="196"/>
      <c r="Q253" s="196"/>
      <c r="R253" s="196"/>
      <c r="S253" s="196"/>
      <c r="T253" s="197"/>
      <c r="AT253" s="193" t="s">
        <v>175</v>
      </c>
      <c r="AU253" s="193" t="s">
        <v>85</v>
      </c>
      <c r="AV253" s="191" t="s">
        <v>85</v>
      </c>
      <c r="AW253" s="191" t="s">
        <v>33</v>
      </c>
      <c r="AX253" s="191" t="s">
        <v>78</v>
      </c>
      <c r="AY253" s="193" t="s">
        <v>164</v>
      </c>
    </row>
    <row r="254" spans="1:65" s="198" customFormat="1" x14ac:dyDescent="0.2">
      <c r="B254" s="199"/>
      <c r="D254" s="185" t="s">
        <v>175</v>
      </c>
      <c r="E254" s="200" t="s">
        <v>1</v>
      </c>
      <c r="F254" s="201" t="s">
        <v>87</v>
      </c>
      <c r="H254" s="202">
        <v>2</v>
      </c>
      <c r="L254" s="199"/>
      <c r="M254" s="342"/>
      <c r="N254" s="343"/>
      <c r="O254" s="343"/>
      <c r="P254" s="343"/>
      <c r="Q254" s="343"/>
      <c r="R254" s="343"/>
      <c r="S254" s="343"/>
      <c r="T254" s="344"/>
      <c r="AT254" s="200" t="s">
        <v>175</v>
      </c>
      <c r="AU254" s="200" t="s">
        <v>85</v>
      </c>
      <c r="AV254" s="198" t="s">
        <v>87</v>
      </c>
      <c r="AW254" s="198" t="s">
        <v>33</v>
      </c>
      <c r="AX254" s="198" t="s">
        <v>85</v>
      </c>
      <c r="AY254" s="200" t="s">
        <v>164</v>
      </c>
    </row>
    <row r="255" spans="1:65" s="97" customFormat="1" ht="6.95" customHeight="1" x14ac:dyDescent="0.2">
      <c r="A255" s="95"/>
      <c r="B255" s="125"/>
      <c r="C255" s="126"/>
      <c r="D255" s="126"/>
      <c r="E255" s="126"/>
      <c r="F255" s="126"/>
      <c r="G255" s="126"/>
      <c r="H255" s="126"/>
      <c r="I255" s="126"/>
      <c r="J255" s="126"/>
      <c r="K255" s="126"/>
      <c r="L255" s="94"/>
      <c r="M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  <c r="AA255" s="95"/>
      <c r="AB255" s="95"/>
      <c r="AC255" s="95"/>
      <c r="AD255" s="95"/>
      <c r="AE255" s="95"/>
    </row>
  </sheetData>
  <sheetProtection password="CC0C" sheet="1" objects="1" scenarios="1"/>
  <autoFilter ref="C129:K254" xr:uid="{00000000-0009-0000-0000-000005000000}"/>
  <mergeCells count="11">
    <mergeCell ref="E122:H122"/>
    <mergeCell ref="E7:H7"/>
    <mergeCell ref="E9:H9"/>
    <mergeCell ref="E11:H11"/>
    <mergeCell ref="E29:H29"/>
    <mergeCell ref="E85:H85"/>
    <mergeCell ref="L2:V2"/>
    <mergeCell ref="E87:H87"/>
    <mergeCell ref="E89:H89"/>
    <mergeCell ref="E118:H118"/>
    <mergeCell ref="E120:H120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27"/>
  <sheetViews>
    <sheetView showGridLines="0" topLeftCell="A81" workbookViewId="0">
      <selection activeCell="I131" sqref="I131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113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1133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1214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ROUND(J128,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ROUND((SUM(BE128:BE326)),  2)</f>
        <v>0</v>
      </c>
      <c r="G35" s="95"/>
      <c r="H35" s="95"/>
      <c r="I35" s="110">
        <v>0.21</v>
      </c>
      <c r="J35" s="109">
        <f>ROUND(((SUM(BE128:BE326))*I35),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ROUND((SUM(BF128:BF326)),  2)</f>
        <v>0</v>
      </c>
      <c r="G36" s="95"/>
      <c r="H36" s="95"/>
      <c r="I36" s="110">
        <v>0.15</v>
      </c>
      <c r="J36" s="109">
        <f>ROUND(((SUM(BF128:BF326))*I36),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ROUND((SUM(BG128:BG326)),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ROUND((SUM(BH128:BH326)),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ROUND((SUM(BI128:BI326)),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1133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3.2. - Vodovodní řad 8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J128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J129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J130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J198</f>
        <v>0</v>
      </c>
      <c r="L101" s="139"/>
    </row>
    <row r="102" spans="1:47" s="138" customFormat="1" ht="19.899999999999999" customHeight="1" x14ac:dyDescent="0.2">
      <c r="B102" s="139"/>
      <c r="D102" s="140" t="s">
        <v>142</v>
      </c>
      <c r="E102" s="141"/>
      <c r="F102" s="141"/>
      <c r="G102" s="141"/>
      <c r="H102" s="141"/>
      <c r="I102" s="141"/>
      <c r="J102" s="142">
        <f>J204</f>
        <v>0</v>
      </c>
      <c r="L102" s="139"/>
    </row>
    <row r="103" spans="1:47" s="138" customFormat="1" ht="19.899999999999999" customHeight="1" x14ac:dyDescent="0.2">
      <c r="B103" s="139"/>
      <c r="D103" s="140" t="s">
        <v>143</v>
      </c>
      <c r="E103" s="141"/>
      <c r="F103" s="141"/>
      <c r="G103" s="141"/>
      <c r="H103" s="141"/>
      <c r="I103" s="141"/>
      <c r="J103" s="142">
        <f>J215</f>
        <v>0</v>
      </c>
      <c r="L103" s="139"/>
    </row>
    <row r="104" spans="1:47" s="138" customFormat="1" ht="19.899999999999999" customHeight="1" x14ac:dyDescent="0.2">
      <c r="B104" s="139"/>
      <c r="D104" s="140" t="s">
        <v>144</v>
      </c>
      <c r="E104" s="141"/>
      <c r="F104" s="141"/>
      <c r="G104" s="141"/>
      <c r="H104" s="141"/>
      <c r="I104" s="141"/>
      <c r="J104" s="142">
        <f>J227</f>
        <v>0</v>
      </c>
      <c r="L104" s="139"/>
    </row>
    <row r="105" spans="1:47" s="138" customFormat="1" ht="19.899999999999999" customHeight="1" x14ac:dyDescent="0.2">
      <c r="B105" s="139"/>
      <c r="D105" s="140" t="s">
        <v>147</v>
      </c>
      <c r="E105" s="141"/>
      <c r="F105" s="141"/>
      <c r="G105" s="141"/>
      <c r="H105" s="141"/>
      <c r="I105" s="141"/>
      <c r="J105" s="142">
        <f>J321</f>
        <v>0</v>
      </c>
      <c r="L105" s="139"/>
    </row>
    <row r="106" spans="1:47" s="133" customFormat="1" ht="24.95" customHeight="1" x14ac:dyDescent="0.2">
      <c r="B106" s="134"/>
      <c r="D106" s="135" t="s">
        <v>148</v>
      </c>
      <c r="E106" s="136"/>
      <c r="F106" s="136"/>
      <c r="G106" s="136"/>
      <c r="H106" s="136"/>
      <c r="I106" s="136"/>
      <c r="J106" s="137">
        <f>J323</f>
        <v>0</v>
      </c>
      <c r="L106" s="134"/>
    </row>
    <row r="107" spans="1:47" s="97" customFormat="1" ht="21.75" customHeight="1" x14ac:dyDescent="0.2">
      <c r="A107" s="95"/>
      <c r="B107" s="94"/>
      <c r="C107" s="95"/>
      <c r="D107" s="95"/>
      <c r="E107" s="95"/>
      <c r="F107" s="95"/>
      <c r="G107" s="95"/>
      <c r="H107" s="95"/>
      <c r="I107" s="95"/>
      <c r="J107" s="95"/>
      <c r="K107" s="95"/>
      <c r="L107" s="96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</row>
    <row r="108" spans="1:47" s="97" customFormat="1" ht="6.95" customHeight="1" x14ac:dyDescent="0.2">
      <c r="A108" s="95"/>
      <c r="B108" s="125"/>
      <c r="C108" s="126"/>
      <c r="D108" s="126"/>
      <c r="E108" s="126"/>
      <c r="F108" s="126"/>
      <c r="G108" s="126"/>
      <c r="H108" s="126"/>
      <c r="I108" s="126"/>
      <c r="J108" s="126"/>
      <c r="K108" s="126"/>
      <c r="L108" s="96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12" spans="1:47" s="97" customFormat="1" ht="6.95" customHeight="1" x14ac:dyDescent="0.2">
      <c r="A112" s="95"/>
      <c r="B112" s="127"/>
      <c r="C112" s="128"/>
      <c r="D112" s="128"/>
      <c r="E112" s="128"/>
      <c r="F112" s="128"/>
      <c r="G112" s="128"/>
      <c r="H112" s="128"/>
      <c r="I112" s="128"/>
      <c r="J112" s="128"/>
      <c r="K112" s="128"/>
      <c r="L112" s="96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</row>
    <row r="113" spans="1:63" s="97" customFormat="1" ht="24.95" customHeight="1" x14ac:dyDescent="0.2">
      <c r="A113" s="95"/>
      <c r="B113" s="94"/>
      <c r="C113" s="91" t="s">
        <v>149</v>
      </c>
      <c r="D113" s="95"/>
      <c r="E113" s="95"/>
      <c r="F113" s="95"/>
      <c r="G113" s="95"/>
      <c r="H113" s="95"/>
      <c r="I113" s="95"/>
      <c r="J113" s="95"/>
      <c r="K113" s="95"/>
      <c r="L113" s="96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63" s="97" customFormat="1" ht="6.95" customHeight="1" x14ac:dyDescent="0.2">
      <c r="A114" s="95"/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63" s="97" customFormat="1" ht="12" customHeight="1" x14ac:dyDescent="0.2">
      <c r="A115" s="95"/>
      <c r="B115" s="94"/>
      <c r="C115" s="93" t="s">
        <v>14</v>
      </c>
      <c r="D115" s="95"/>
      <c r="E115" s="95"/>
      <c r="F115" s="95"/>
      <c r="G115" s="95"/>
      <c r="H115" s="95"/>
      <c r="I115" s="95"/>
      <c r="J115" s="95"/>
      <c r="K115" s="95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63" s="97" customFormat="1" ht="16.5" customHeight="1" x14ac:dyDescent="0.2">
      <c r="A116" s="95"/>
      <c r="B116" s="94"/>
      <c r="C116" s="95"/>
      <c r="D116" s="95"/>
      <c r="E116" s="398" t="str">
        <f>E7</f>
        <v>Kosmonosy, obnova vodovodu a kanalizace - 2. etapa - část A</v>
      </c>
      <c r="F116" s="401"/>
      <c r="G116" s="401"/>
      <c r="H116" s="401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63" ht="12" customHeight="1" x14ac:dyDescent="0.2">
      <c r="B117" s="90"/>
      <c r="C117" s="93" t="s">
        <v>129</v>
      </c>
      <c r="L117" s="90"/>
    </row>
    <row r="118" spans="1:63" s="97" customFormat="1" ht="16.5" customHeight="1" x14ac:dyDescent="0.2">
      <c r="A118" s="95"/>
      <c r="B118" s="94"/>
      <c r="C118" s="95"/>
      <c r="D118" s="95"/>
      <c r="E118" s="398" t="s">
        <v>1133</v>
      </c>
      <c r="F118" s="399"/>
      <c r="G118" s="399"/>
      <c r="H118" s="399"/>
      <c r="I118" s="95"/>
      <c r="J118" s="95"/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63" s="97" customFormat="1" ht="12" customHeight="1" x14ac:dyDescent="0.2">
      <c r="A119" s="95"/>
      <c r="B119" s="94"/>
      <c r="C119" s="93" t="s">
        <v>131</v>
      </c>
      <c r="D119" s="95"/>
      <c r="E119" s="95"/>
      <c r="F119" s="95"/>
      <c r="G119" s="95"/>
      <c r="H119" s="95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63" s="97" customFormat="1" ht="16.5" customHeight="1" x14ac:dyDescent="0.2">
      <c r="A120" s="95"/>
      <c r="B120" s="94"/>
      <c r="C120" s="95"/>
      <c r="D120" s="95"/>
      <c r="E120" s="400" t="str">
        <f>E11</f>
        <v>SO 3.2. - Vodovodní řad 8</v>
      </c>
      <c r="F120" s="399"/>
      <c r="G120" s="399"/>
      <c r="H120" s="399"/>
      <c r="I120" s="95"/>
      <c r="J120" s="95"/>
      <c r="K120" s="95"/>
      <c r="L120" s="96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1:63" s="97" customFormat="1" ht="6.95" customHeight="1" x14ac:dyDescent="0.2">
      <c r="A121" s="95"/>
      <c r="B121" s="94"/>
      <c r="C121" s="95"/>
      <c r="D121" s="95"/>
      <c r="E121" s="95"/>
      <c r="F121" s="95"/>
      <c r="G121" s="95"/>
      <c r="H121" s="95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63" s="97" customFormat="1" ht="12" customHeight="1" x14ac:dyDescent="0.2">
      <c r="A122" s="95"/>
      <c r="B122" s="94"/>
      <c r="C122" s="93" t="s">
        <v>18</v>
      </c>
      <c r="D122" s="95"/>
      <c r="E122" s="95"/>
      <c r="F122" s="98" t="str">
        <f>F14</f>
        <v>Kosmonosy</v>
      </c>
      <c r="G122" s="95"/>
      <c r="H122" s="95"/>
      <c r="I122" s="93" t="s">
        <v>20</v>
      </c>
      <c r="J122" s="99">
        <f>IF(J14="","",J14)</f>
        <v>44136</v>
      </c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63" s="97" customFormat="1" ht="6.95" customHeight="1" x14ac:dyDescent="0.2">
      <c r="A123" s="95"/>
      <c r="B123" s="94"/>
      <c r="C123" s="95"/>
      <c r="D123" s="95"/>
      <c r="E123" s="95"/>
      <c r="F123" s="95"/>
      <c r="G123" s="95"/>
      <c r="H123" s="95"/>
      <c r="I123" s="95"/>
      <c r="J123" s="95"/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63" s="97" customFormat="1" ht="15.2" customHeight="1" x14ac:dyDescent="0.2">
      <c r="A124" s="95"/>
      <c r="B124" s="94"/>
      <c r="C124" s="93" t="s">
        <v>21</v>
      </c>
      <c r="D124" s="95"/>
      <c r="E124" s="95"/>
      <c r="F124" s="98" t="str">
        <f>E17</f>
        <v>Vodovody a kanalizace Mladá Boleslav, a.s.</v>
      </c>
      <c r="G124" s="95"/>
      <c r="H124" s="95"/>
      <c r="I124" s="93" t="s">
        <v>29</v>
      </c>
      <c r="J124" s="129" t="str">
        <f>E23</f>
        <v>ŠINDLAR s.r.o.</v>
      </c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63" s="97" customFormat="1" ht="15.2" customHeight="1" x14ac:dyDescent="0.2">
      <c r="A125" s="95"/>
      <c r="B125" s="94"/>
      <c r="C125" s="93" t="s">
        <v>27</v>
      </c>
      <c r="D125" s="95"/>
      <c r="E125" s="95"/>
      <c r="F125" s="98" t="str">
        <f>IF(E20="","",E20)</f>
        <v>Dle výběrového řízení</v>
      </c>
      <c r="G125" s="95"/>
      <c r="H125" s="95"/>
      <c r="I125" s="93" t="s">
        <v>34</v>
      </c>
      <c r="J125" s="129" t="str">
        <f>E26</f>
        <v>Roman Bárta</v>
      </c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63" s="97" customFormat="1" ht="10.35" customHeight="1" x14ac:dyDescent="0.2">
      <c r="A126" s="95"/>
      <c r="B126" s="94"/>
      <c r="C126" s="95"/>
      <c r="D126" s="95"/>
      <c r="E126" s="95"/>
      <c r="F126" s="95"/>
      <c r="G126" s="95"/>
      <c r="H126" s="95"/>
      <c r="I126" s="95"/>
      <c r="J126" s="95"/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63" s="152" customFormat="1" ht="29.25" customHeight="1" x14ac:dyDescent="0.2">
      <c r="A127" s="143"/>
      <c r="B127" s="144"/>
      <c r="C127" s="145" t="s">
        <v>150</v>
      </c>
      <c r="D127" s="146" t="s">
        <v>63</v>
      </c>
      <c r="E127" s="146" t="s">
        <v>59</v>
      </c>
      <c r="F127" s="146" t="s">
        <v>60</v>
      </c>
      <c r="G127" s="146" t="s">
        <v>151</v>
      </c>
      <c r="H127" s="146" t="s">
        <v>152</v>
      </c>
      <c r="I127" s="146" t="s">
        <v>153</v>
      </c>
      <c r="J127" s="146" t="s">
        <v>135</v>
      </c>
      <c r="K127" s="147" t="s">
        <v>154</v>
      </c>
      <c r="L127" s="148"/>
      <c r="M127" s="149" t="s">
        <v>1</v>
      </c>
      <c r="N127" s="150" t="s">
        <v>42</v>
      </c>
      <c r="O127" s="150" t="s">
        <v>155</v>
      </c>
      <c r="P127" s="150" t="s">
        <v>156</v>
      </c>
      <c r="Q127" s="150" t="s">
        <v>157</v>
      </c>
      <c r="R127" s="150" t="s">
        <v>158</v>
      </c>
      <c r="S127" s="150" t="s">
        <v>159</v>
      </c>
      <c r="T127" s="151" t="s">
        <v>160</v>
      </c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</row>
    <row r="128" spans="1:63" s="97" customFormat="1" ht="22.9" customHeight="1" x14ac:dyDescent="0.25">
      <c r="A128" s="95"/>
      <c r="B128" s="94"/>
      <c r="C128" s="153" t="s">
        <v>161</v>
      </c>
      <c r="D128" s="95"/>
      <c r="E128" s="95"/>
      <c r="F128" s="95"/>
      <c r="G128" s="95"/>
      <c r="H128" s="95"/>
      <c r="I128" s="95"/>
      <c r="J128" s="154">
        <f>BK128</f>
        <v>0</v>
      </c>
      <c r="K128" s="95"/>
      <c r="L128" s="94"/>
      <c r="M128" s="155"/>
      <c r="N128" s="156"/>
      <c r="O128" s="104"/>
      <c r="P128" s="157">
        <f>P129+P323</f>
        <v>631.43351100000007</v>
      </c>
      <c r="Q128" s="104"/>
      <c r="R128" s="157">
        <f>R129+R323</f>
        <v>7.3448444000000004</v>
      </c>
      <c r="S128" s="104"/>
      <c r="T128" s="158">
        <f>T129+T323</f>
        <v>138.00152</v>
      </c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  <c r="AT128" s="87" t="s">
        <v>77</v>
      </c>
      <c r="AU128" s="87" t="s">
        <v>137</v>
      </c>
      <c r="BK128" s="159">
        <f>BK129+BK323</f>
        <v>0</v>
      </c>
    </row>
    <row r="129" spans="1:65" s="160" customFormat="1" ht="25.9" customHeight="1" x14ac:dyDescent="0.2">
      <c r="B129" s="161"/>
      <c r="D129" s="162" t="s">
        <v>77</v>
      </c>
      <c r="E129" s="163" t="s">
        <v>162</v>
      </c>
      <c r="F129" s="163" t="s">
        <v>163</v>
      </c>
      <c r="J129" s="164">
        <f>BK129</f>
        <v>0</v>
      </c>
      <c r="L129" s="161"/>
      <c r="M129" s="165"/>
      <c r="N129" s="166"/>
      <c r="O129" s="166"/>
      <c r="P129" s="167">
        <f>P130+P198+P204+P215+P227+P321</f>
        <v>631.16957100000002</v>
      </c>
      <c r="Q129" s="166"/>
      <c r="R129" s="167">
        <f>R130+R198+R204+R215+R227+R321</f>
        <v>7.3443038000000005</v>
      </c>
      <c r="S129" s="166"/>
      <c r="T129" s="168">
        <f>T130+T198+T204+T215+T227+T321</f>
        <v>138.00152</v>
      </c>
      <c r="AR129" s="162" t="s">
        <v>85</v>
      </c>
      <c r="AT129" s="169" t="s">
        <v>77</v>
      </c>
      <c r="AU129" s="169" t="s">
        <v>78</v>
      </c>
      <c r="AY129" s="162" t="s">
        <v>164</v>
      </c>
      <c r="BK129" s="170">
        <f>BK130+BK198+BK204+BK215+BK227+BK321</f>
        <v>0</v>
      </c>
    </row>
    <row r="130" spans="1:65" s="160" customFormat="1" ht="22.9" customHeight="1" x14ac:dyDescent="0.2">
      <c r="B130" s="161"/>
      <c r="D130" s="162" t="s">
        <v>77</v>
      </c>
      <c r="E130" s="171" t="s">
        <v>85</v>
      </c>
      <c r="F130" s="171" t="s">
        <v>165</v>
      </c>
      <c r="J130" s="172">
        <f>BK130</f>
        <v>0</v>
      </c>
      <c r="L130" s="161"/>
      <c r="M130" s="165"/>
      <c r="N130" s="166"/>
      <c r="O130" s="166"/>
      <c r="P130" s="167">
        <f>SUM(P131:P197)</f>
        <v>311.10635899999988</v>
      </c>
      <c r="Q130" s="166"/>
      <c r="R130" s="167">
        <f>SUM(R131:R197)</f>
        <v>0.62851980000000007</v>
      </c>
      <c r="S130" s="166"/>
      <c r="T130" s="168">
        <f>SUM(T131:T197)</f>
        <v>137.87476000000001</v>
      </c>
      <c r="AR130" s="162" t="s">
        <v>85</v>
      </c>
      <c r="AT130" s="169" t="s">
        <v>77</v>
      </c>
      <c r="AU130" s="169" t="s">
        <v>85</v>
      </c>
      <c r="AY130" s="162" t="s">
        <v>164</v>
      </c>
      <c r="BK130" s="170">
        <f>SUM(BK131:BK197)</f>
        <v>0</v>
      </c>
    </row>
    <row r="131" spans="1:65" s="97" customFormat="1" ht="55.5" customHeight="1" x14ac:dyDescent="0.2">
      <c r="A131" s="95"/>
      <c r="B131" s="94"/>
      <c r="C131" s="173" t="s">
        <v>85</v>
      </c>
      <c r="D131" s="173" t="s">
        <v>166</v>
      </c>
      <c r="E131" s="174" t="s">
        <v>167</v>
      </c>
      <c r="F131" s="175" t="s">
        <v>168</v>
      </c>
      <c r="G131" s="176" t="s">
        <v>169</v>
      </c>
      <c r="H131" s="177">
        <v>137.66499999999999</v>
      </c>
      <c r="I131" s="73"/>
      <c r="J131" s="178">
        <f>ROUND(I131*H131,2)</f>
        <v>0</v>
      </c>
      <c r="K131" s="175" t="s">
        <v>170</v>
      </c>
      <c r="L131" s="94"/>
      <c r="M131" s="179" t="s">
        <v>1</v>
      </c>
      <c r="N131" s="180" t="s">
        <v>43</v>
      </c>
      <c r="O131" s="181">
        <v>0.11899999999999999</v>
      </c>
      <c r="P131" s="181">
        <f>O131*H131</f>
        <v>16.382134999999998</v>
      </c>
      <c r="Q131" s="181">
        <v>0</v>
      </c>
      <c r="R131" s="181">
        <f>Q131*H131</f>
        <v>0</v>
      </c>
      <c r="S131" s="181">
        <v>0.44</v>
      </c>
      <c r="T131" s="182">
        <f>S131*H131</f>
        <v>60.572599999999994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R131" s="183" t="s">
        <v>171</v>
      </c>
      <c r="AT131" s="183" t="s">
        <v>166</v>
      </c>
      <c r="AU131" s="183" t="s">
        <v>87</v>
      </c>
      <c r="AY131" s="87" t="s">
        <v>164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87" t="s">
        <v>85</v>
      </c>
      <c r="BK131" s="184">
        <f>ROUND(I131*H131,2)</f>
        <v>0</v>
      </c>
      <c r="BL131" s="87" t="s">
        <v>171</v>
      </c>
      <c r="BM131" s="183" t="s">
        <v>1215</v>
      </c>
    </row>
    <row r="132" spans="1:65" s="97" customFormat="1" ht="19.5" x14ac:dyDescent="0.2">
      <c r="A132" s="95"/>
      <c r="B132" s="94"/>
      <c r="C132" s="95"/>
      <c r="D132" s="185" t="s">
        <v>173</v>
      </c>
      <c r="E132" s="95"/>
      <c r="F132" s="186" t="s">
        <v>174</v>
      </c>
      <c r="G132" s="95"/>
      <c r="H132" s="95"/>
      <c r="I132" s="227"/>
      <c r="J132" s="95"/>
      <c r="K132" s="95"/>
      <c r="L132" s="94"/>
      <c r="M132" s="187"/>
      <c r="N132" s="188"/>
      <c r="O132" s="189"/>
      <c r="P132" s="189"/>
      <c r="Q132" s="189"/>
      <c r="R132" s="189"/>
      <c r="S132" s="189"/>
      <c r="T132" s="190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T132" s="87" t="s">
        <v>173</v>
      </c>
      <c r="AU132" s="87" t="s">
        <v>87</v>
      </c>
    </row>
    <row r="133" spans="1:65" s="191" customFormat="1" x14ac:dyDescent="0.2">
      <c r="B133" s="192"/>
      <c r="D133" s="185" t="s">
        <v>175</v>
      </c>
      <c r="E133" s="193" t="s">
        <v>1</v>
      </c>
      <c r="F133" s="194" t="s">
        <v>579</v>
      </c>
      <c r="H133" s="193" t="s">
        <v>1</v>
      </c>
      <c r="I133" s="228"/>
      <c r="L133" s="192"/>
      <c r="M133" s="195"/>
      <c r="N133" s="196"/>
      <c r="O133" s="196"/>
      <c r="P133" s="196"/>
      <c r="Q133" s="196"/>
      <c r="R133" s="196"/>
      <c r="S133" s="196"/>
      <c r="T133" s="197"/>
      <c r="AT133" s="193" t="s">
        <v>175</v>
      </c>
      <c r="AU133" s="193" t="s">
        <v>87</v>
      </c>
      <c r="AV133" s="191" t="s">
        <v>85</v>
      </c>
      <c r="AW133" s="191" t="s">
        <v>33</v>
      </c>
      <c r="AX133" s="191" t="s">
        <v>78</v>
      </c>
      <c r="AY133" s="193" t="s">
        <v>164</v>
      </c>
    </row>
    <row r="134" spans="1:65" s="191" customFormat="1" x14ac:dyDescent="0.2">
      <c r="B134" s="192"/>
      <c r="D134" s="185" t="s">
        <v>175</v>
      </c>
      <c r="E134" s="193" t="s">
        <v>1</v>
      </c>
      <c r="F134" s="194" t="s">
        <v>177</v>
      </c>
      <c r="H134" s="193" t="s">
        <v>1</v>
      </c>
      <c r="I134" s="228"/>
      <c r="L134" s="192"/>
      <c r="M134" s="195"/>
      <c r="N134" s="196"/>
      <c r="O134" s="196"/>
      <c r="P134" s="196"/>
      <c r="Q134" s="196"/>
      <c r="R134" s="196"/>
      <c r="S134" s="196"/>
      <c r="T134" s="197"/>
      <c r="AT134" s="193" t="s">
        <v>175</v>
      </c>
      <c r="AU134" s="193" t="s">
        <v>87</v>
      </c>
      <c r="AV134" s="191" t="s">
        <v>85</v>
      </c>
      <c r="AW134" s="191" t="s">
        <v>33</v>
      </c>
      <c r="AX134" s="191" t="s">
        <v>78</v>
      </c>
      <c r="AY134" s="193" t="s">
        <v>164</v>
      </c>
    </row>
    <row r="135" spans="1:65" s="198" customFormat="1" x14ac:dyDescent="0.2">
      <c r="B135" s="199"/>
      <c r="D135" s="185" t="s">
        <v>175</v>
      </c>
      <c r="E135" s="200" t="s">
        <v>1</v>
      </c>
      <c r="F135" s="201" t="s">
        <v>1216</v>
      </c>
      <c r="H135" s="202">
        <v>137.66499999999999</v>
      </c>
      <c r="I135" s="229"/>
      <c r="L135" s="199"/>
      <c r="M135" s="203"/>
      <c r="N135" s="204"/>
      <c r="O135" s="204"/>
      <c r="P135" s="204"/>
      <c r="Q135" s="204"/>
      <c r="R135" s="204"/>
      <c r="S135" s="204"/>
      <c r="T135" s="205"/>
      <c r="AT135" s="200" t="s">
        <v>175</v>
      </c>
      <c r="AU135" s="200" t="s">
        <v>87</v>
      </c>
      <c r="AV135" s="198" t="s">
        <v>87</v>
      </c>
      <c r="AW135" s="198" t="s">
        <v>33</v>
      </c>
      <c r="AX135" s="198" t="s">
        <v>85</v>
      </c>
      <c r="AY135" s="200" t="s">
        <v>164</v>
      </c>
    </row>
    <row r="136" spans="1:65" s="97" customFormat="1" ht="44.25" customHeight="1" x14ac:dyDescent="0.2">
      <c r="A136" s="95"/>
      <c r="B136" s="94"/>
      <c r="C136" s="173" t="s">
        <v>87</v>
      </c>
      <c r="D136" s="173" t="s">
        <v>166</v>
      </c>
      <c r="E136" s="174" t="s">
        <v>179</v>
      </c>
      <c r="F136" s="175" t="s">
        <v>180</v>
      </c>
      <c r="G136" s="176" t="s">
        <v>169</v>
      </c>
      <c r="H136" s="177">
        <v>200.24</v>
      </c>
      <c r="I136" s="73"/>
      <c r="J136" s="178">
        <f>ROUND(I136*H136,2)</f>
        <v>0</v>
      </c>
      <c r="K136" s="175" t="s">
        <v>1</v>
      </c>
      <c r="L136" s="94"/>
      <c r="M136" s="179" t="s">
        <v>1</v>
      </c>
      <c r="N136" s="180" t="s">
        <v>43</v>
      </c>
      <c r="O136" s="181">
        <v>2.1999999999999999E-2</v>
      </c>
      <c r="P136" s="181">
        <f>O136*H136</f>
        <v>4.4052800000000003</v>
      </c>
      <c r="Q136" s="181">
        <v>2.9999999999999997E-4</v>
      </c>
      <c r="R136" s="181">
        <f>Q136*H136</f>
        <v>6.0072E-2</v>
      </c>
      <c r="S136" s="181">
        <v>0.38400000000000001</v>
      </c>
      <c r="T136" s="182">
        <f>S136*H136</f>
        <v>76.892160000000004</v>
      </c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R136" s="183" t="s">
        <v>171</v>
      </c>
      <c r="AT136" s="183" t="s">
        <v>166</v>
      </c>
      <c r="AU136" s="183" t="s">
        <v>87</v>
      </c>
      <c r="AY136" s="87" t="s">
        <v>164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87" t="s">
        <v>85</v>
      </c>
      <c r="BK136" s="184">
        <f>ROUND(I136*H136,2)</f>
        <v>0</v>
      </c>
      <c r="BL136" s="87" t="s">
        <v>171</v>
      </c>
      <c r="BM136" s="183" t="s">
        <v>1217</v>
      </c>
    </row>
    <row r="137" spans="1:65" s="97" customFormat="1" ht="19.5" x14ac:dyDescent="0.2">
      <c r="A137" s="95"/>
      <c r="B137" s="94"/>
      <c r="C137" s="95"/>
      <c r="D137" s="185" t="s">
        <v>173</v>
      </c>
      <c r="E137" s="95"/>
      <c r="F137" s="186" t="s">
        <v>182</v>
      </c>
      <c r="G137" s="95"/>
      <c r="H137" s="95"/>
      <c r="I137" s="227"/>
      <c r="J137" s="95"/>
      <c r="K137" s="95"/>
      <c r="L137" s="94"/>
      <c r="M137" s="187"/>
      <c r="N137" s="188"/>
      <c r="O137" s="189"/>
      <c r="P137" s="189"/>
      <c r="Q137" s="189"/>
      <c r="R137" s="189"/>
      <c r="S137" s="189"/>
      <c r="T137" s="190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T137" s="87" t="s">
        <v>173</v>
      </c>
      <c r="AU137" s="87" t="s">
        <v>87</v>
      </c>
    </row>
    <row r="138" spans="1:65" s="191" customFormat="1" x14ac:dyDescent="0.2">
      <c r="B138" s="192"/>
      <c r="D138" s="185" t="s">
        <v>175</v>
      </c>
      <c r="E138" s="193" t="s">
        <v>1</v>
      </c>
      <c r="F138" s="194" t="s">
        <v>579</v>
      </c>
      <c r="H138" s="193" t="s">
        <v>1</v>
      </c>
      <c r="I138" s="228"/>
      <c r="L138" s="192"/>
      <c r="M138" s="195"/>
      <c r="N138" s="196"/>
      <c r="O138" s="196"/>
      <c r="P138" s="196"/>
      <c r="Q138" s="196"/>
      <c r="R138" s="196"/>
      <c r="S138" s="196"/>
      <c r="T138" s="197"/>
      <c r="AT138" s="193" t="s">
        <v>175</v>
      </c>
      <c r="AU138" s="193" t="s">
        <v>87</v>
      </c>
      <c r="AV138" s="191" t="s">
        <v>85</v>
      </c>
      <c r="AW138" s="191" t="s">
        <v>33</v>
      </c>
      <c r="AX138" s="191" t="s">
        <v>78</v>
      </c>
      <c r="AY138" s="193" t="s">
        <v>164</v>
      </c>
    </row>
    <row r="139" spans="1:65" s="191" customFormat="1" x14ac:dyDescent="0.2">
      <c r="B139" s="192"/>
      <c r="D139" s="185" t="s">
        <v>175</v>
      </c>
      <c r="E139" s="193" t="s">
        <v>1</v>
      </c>
      <c r="F139" s="194" t="s">
        <v>177</v>
      </c>
      <c r="H139" s="193" t="s">
        <v>1</v>
      </c>
      <c r="I139" s="228"/>
      <c r="L139" s="192"/>
      <c r="M139" s="195"/>
      <c r="N139" s="196"/>
      <c r="O139" s="196"/>
      <c r="P139" s="196"/>
      <c r="Q139" s="196"/>
      <c r="R139" s="196"/>
      <c r="S139" s="196"/>
      <c r="T139" s="197"/>
      <c r="AT139" s="193" t="s">
        <v>175</v>
      </c>
      <c r="AU139" s="193" t="s">
        <v>87</v>
      </c>
      <c r="AV139" s="191" t="s">
        <v>85</v>
      </c>
      <c r="AW139" s="191" t="s">
        <v>33</v>
      </c>
      <c r="AX139" s="191" t="s">
        <v>78</v>
      </c>
      <c r="AY139" s="193" t="s">
        <v>164</v>
      </c>
    </row>
    <row r="140" spans="1:65" s="198" customFormat="1" x14ac:dyDescent="0.2">
      <c r="B140" s="199"/>
      <c r="D140" s="185" t="s">
        <v>175</v>
      </c>
      <c r="E140" s="200" t="s">
        <v>1</v>
      </c>
      <c r="F140" s="201" t="s">
        <v>1218</v>
      </c>
      <c r="H140" s="202">
        <v>200.24</v>
      </c>
      <c r="I140" s="229"/>
      <c r="L140" s="199"/>
      <c r="M140" s="203"/>
      <c r="N140" s="204"/>
      <c r="O140" s="204"/>
      <c r="P140" s="204"/>
      <c r="Q140" s="204"/>
      <c r="R140" s="204"/>
      <c r="S140" s="204"/>
      <c r="T140" s="205"/>
      <c r="AT140" s="200" t="s">
        <v>175</v>
      </c>
      <c r="AU140" s="200" t="s">
        <v>87</v>
      </c>
      <c r="AV140" s="198" t="s">
        <v>87</v>
      </c>
      <c r="AW140" s="198" t="s">
        <v>33</v>
      </c>
      <c r="AX140" s="198" t="s">
        <v>85</v>
      </c>
      <c r="AY140" s="200" t="s">
        <v>164</v>
      </c>
    </row>
    <row r="141" spans="1:65" s="97" customFormat="1" ht="44.25" customHeight="1" x14ac:dyDescent="0.2">
      <c r="A141" s="95"/>
      <c r="B141" s="94"/>
      <c r="C141" s="173" t="s">
        <v>184</v>
      </c>
      <c r="D141" s="173" t="s">
        <v>166</v>
      </c>
      <c r="E141" s="174" t="s">
        <v>185</v>
      </c>
      <c r="F141" s="175" t="s">
        <v>186</v>
      </c>
      <c r="G141" s="176" t="s">
        <v>187</v>
      </c>
      <c r="H141" s="177">
        <v>2</v>
      </c>
      <c r="I141" s="73"/>
      <c r="J141" s="178">
        <f>ROUND(I141*H141,2)</f>
        <v>0</v>
      </c>
      <c r="K141" s="175" t="s">
        <v>170</v>
      </c>
      <c r="L141" s="94"/>
      <c r="M141" s="179" t="s">
        <v>1</v>
      </c>
      <c r="N141" s="180" t="s">
        <v>43</v>
      </c>
      <c r="O141" s="181">
        <v>0.13300000000000001</v>
      </c>
      <c r="P141" s="181">
        <f>O141*H141</f>
        <v>0.26600000000000001</v>
      </c>
      <c r="Q141" s="181">
        <v>0</v>
      </c>
      <c r="R141" s="181">
        <f>Q141*H141</f>
        <v>0</v>
      </c>
      <c r="S141" s="181">
        <v>0.20499999999999999</v>
      </c>
      <c r="T141" s="182">
        <f>S141*H141</f>
        <v>0.41</v>
      </c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R141" s="183" t="s">
        <v>171</v>
      </c>
      <c r="AT141" s="183" t="s">
        <v>166</v>
      </c>
      <c r="AU141" s="183" t="s">
        <v>87</v>
      </c>
      <c r="AY141" s="87" t="s">
        <v>164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87" t="s">
        <v>85</v>
      </c>
      <c r="BK141" s="184">
        <f>ROUND(I141*H141,2)</f>
        <v>0</v>
      </c>
      <c r="BL141" s="87" t="s">
        <v>171</v>
      </c>
      <c r="BM141" s="183" t="s">
        <v>1219</v>
      </c>
    </row>
    <row r="142" spans="1:65" s="198" customFormat="1" x14ac:dyDescent="0.2">
      <c r="B142" s="199"/>
      <c r="D142" s="185" t="s">
        <v>175</v>
      </c>
      <c r="E142" s="200" t="s">
        <v>1</v>
      </c>
      <c r="F142" s="201" t="s">
        <v>189</v>
      </c>
      <c r="H142" s="202">
        <v>2</v>
      </c>
      <c r="I142" s="229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175</v>
      </c>
      <c r="AU142" s="200" t="s">
        <v>87</v>
      </c>
      <c r="AV142" s="198" t="s">
        <v>87</v>
      </c>
      <c r="AW142" s="198" t="s">
        <v>33</v>
      </c>
      <c r="AX142" s="198" t="s">
        <v>85</v>
      </c>
      <c r="AY142" s="200" t="s">
        <v>164</v>
      </c>
    </row>
    <row r="143" spans="1:65" s="97" customFormat="1" ht="21.75" customHeight="1" x14ac:dyDescent="0.2">
      <c r="A143" s="95"/>
      <c r="B143" s="94"/>
      <c r="C143" s="173" t="s">
        <v>171</v>
      </c>
      <c r="D143" s="173" t="s">
        <v>166</v>
      </c>
      <c r="E143" s="174" t="s">
        <v>190</v>
      </c>
      <c r="F143" s="175" t="s">
        <v>191</v>
      </c>
      <c r="G143" s="176" t="s">
        <v>192</v>
      </c>
      <c r="H143" s="177">
        <v>30</v>
      </c>
      <c r="I143" s="73"/>
      <c r="J143" s="178">
        <f>ROUND(I143*H143,2)</f>
        <v>0</v>
      </c>
      <c r="K143" s="175" t="s">
        <v>170</v>
      </c>
      <c r="L143" s="94"/>
      <c r="M143" s="179" t="s">
        <v>1</v>
      </c>
      <c r="N143" s="180" t="s">
        <v>43</v>
      </c>
      <c r="O143" s="181">
        <v>0.2</v>
      </c>
      <c r="P143" s="181">
        <f>O143*H143</f>
        <v>6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95"/>
      <c r="V143" s="95"/>
      <c r="W143" s="95"/>
      <c r="X143" s="95"/>
      <c r="Y143" s="95"/>
      <c r="Z143" s="95"/>
      <c r="AA143" s="95"/>
      <c r="AB143" s="95"/>
      <c r="AC143" s="95"/>
      <c r="AD143" s="95"/>
      <c r="AE143" s="95"/>
      <c r="AR143" s="183" t="s">
        <v>171</v>
      </c>
      <c r="AT143" s="183" t="s">
        <v>166</v>
      </c>
      <c r="AU143" s="183" t="s">
        <v>87</v>
      </c>
      <c r="AY143" s="87" t="s">
        <v>164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87" t="s">
        <v>85</v>
      </c>
      <c r="BK143" s="184">
        <f>ROUND(I143*H143,2)</f>
        <v>0</v>
      </c>
      <c r="BL143" s="87" t="s">
        <v>171</v>
      </c>
      <c r="BM143" s="183" t="s">
        <v>1220</v>
      </c>
    </row>
    <row r="144" spans="1:65" s="97" customFormat="1" ht="19.5" x14ac:dyDescent="0.2">
      <c r="A144" s="95"/>
      <c r="B144" s="94"/>
      <c r="C144" s="95"/>
      <c r="D144" s="185" t="s">
        <v>173</v>
      </c>
      <c r="E144" s="95"/>
      <c r="F144" s="186" t="s">
        <v>585</v>
      </c>
      <c r="G144" s="95"/>
      <c r="H144" s="95"/>
      <c r="I144" s="227"/>
      <c r="J144" s="95"/>
      <c r="K144" s="95"/>
      <c r="L144" s="94"/>
      <c r="M144" s="187"/>
      <c r="N144" s="188"/>
      <c r="O144" s="189"/>
      <c r="P144" s="189"/>
      <c r="Q144" s="189"/>
      <c r="R144" s="189"/>
      <c r="S144" s="189"/>
      <c r="T144" s="190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T144" s="87" t="s">
        <v>173</v>
      </c>
      <c r="AU144" s="87" t="s">
        <v>87</v>
      </c>
    </row>
    <row r="145" spans="1:65" s="198" customFormat="1" x14ac:dyDescent="0.2">
      <c r="B145" s="199"/>
      <c r="D145" s="185" t="s">
        <v>175</v>
      </c>
      <c r="E145" s="200" t="s">
        <v>1</v>
      </c>
      <c r="F145" s="201" t="s">
        <v>586</v>
      </c>
      <c r="H145" s="202">
        <v>30</v>
      </c>
      <c r="I145" s="229"/>
      <c r="L145" s="199"/>
      <c r="M145" s="203"/>
      <c r="N145" s="204"/>
      <c r="O145" s="204"/>
      <c r="P145" s="204"/>
      <c r="Q145" s="204"/>
      <c r="R145" s="204"/>
      <c r="S145" s="204"/>
      <c r="T145" s="205"/>
      <c r="AT145" s="200" t="s">
        <v>175</v>
      </c>
      <c r="AU145" s="200" t="s">
        <v>87</v>
      </c>
      <c r="AV145" s="198" t="s">
        <v>87</v>
      </c>
      <c r="AW145" s="198" t="s">
        <v>33</v>
      </c>
      <c r="AX145" s="198" t="s">
        <v>85</v>
      </c>
      <c r="AY145" s="200" t="s">
        <v>164</v>
      </c>
    </row>
    <row r="146" spans="1:65" s="97" customFormat="1" ht="78" customHeight="1" x14ac:dyDescent="0.2">
      <c r="A146" s="95"/>
      <c r="B146" s="94"/>
      <c r="C146" s="173" t="s">
        <v>196</v>
      </c>
      <c r="D146" s="173" t="s">
        <v>166</v>
      </c>
      <c r="E146" s="174" t="s">
        <v>197</v>
      </c>
      <c r="F146" s="175" t="s">
        <v>198</v>
      </c>
      <c r="G146" s="176" t="s">
        <v>187</v>
      </c>
      <c r="H146" s="177">
        <v>9.9</v>
      </c>
      <c r="I146" s="73"/>
      <c r="J146" s="178">
        <f>ROUND(I146*H146,2)</f>
        <v>0</v>
      </c>
      <c r="K146" s="175" t="s">
        <v>170</v>
      </c>
      <c r="L146" s="94"/>
      <c r="M146" s="179" t="s">
        <v>1</v>
      </c>
      <c r="N146" s="180" t="s">
        <v>43</v>
      </c>
      <c r="O146" s="181">
        <v>0.70299999999999996</v>
      </c>
      <c r="P146" s="181">
        <f>O146*H146</f>
        <v>6.9596999999999998</v>
      </c>
      <c r="Q146" s="181">
        <v>8.6800000000000002E-3</v>
      </c>
      <c r="R146" s="181">
        <f>Q146*H146</f>
        <v>8.5932000000000008E-2</v>
      </c>
      <c r="S146" s="181">
        <v>0</v>
      </c>
      <c r="T146" s="182">
        <f>S146*H146</f>
        <v>0</v>
      </c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R146" s="183" t="s">
        <v>171</v>
      </c>
      <c r="AT146" s="183" t="s">
        <v>166</v>
      </c>
      <c r="AU146" s="183" t="s">
        <v>87</v>
      </c>
      <c r="AY146" s="87" t="s">
        <v>164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87" t="s">
        <v>85</v>
      </c>
      <c r="BK146" s="184">
        <f>ROUND(I146*H146,2)</f>
        <v>0</v>
      </c>
      <c r="BL146" s="87" t="s">
        <v>171</v>
      </c>
      <c r="BM146" s="183" t="s">
        <v>1221</v>
      </c>
    </row>
    <row r="147" spans="1:65" s="191" customFormat="1" x14ac:dyDescent="0.2">
      <c r="B147" s="192"/>
      <c r="D147" s="185" t="s">
        <v>175</v>
      </c>
      <c r="E147" s="193" t="s">
        <v>1</v>
      </c>
      <c r="F147" s="194" t="s">
        <v>1222</v>
      </c>
      <c r="H147" s="193" t="s">
        <v>1</v>
      </c>
      <c r="I147" s="228"/>
      <c r="L147" s="192"/>
      <c r="M147" s="195"/>
      <c r="N147" s="196"/>
      <c r="O147" s="196"/>
      <c r="P147" s="196"/>
      <c r="Q147" s="196"/>
      <c r="R147" s="196"/>
      <c r="S147" s="196"/>
      <c r="T147" s="197"/>
      <c r="AT147" s="193" t="s">
        <v>175</v>
      </c>
      <c r="AU147" s="193" t="s">
        <v>87</v>
      </c>
      <c r="AV147" s="191" t="s">
        <v>85</v>
      </c>
      <c r="AW147" s="191" t="s">
        <v>33</v>
      </c>
      <c r="AX147" s="191" t="s">
        <v>78</v>
      </c>
      <c r="AY147" s="193" t="s">
        <v>164</v>
      </c>
    </row>
    <row r="148" spans="1:65" s="198" customFormat="1" x14ac:dyDescent="0.2">
      <c r="B148" s="199"/>
      <c r="D148" s="185" t="s">
        <v>175</v>
      </c>
      <c r="E148" s="200" t="s">
        <v>1</v>
      </c>
      <c r="F148" s="201" t="s">
        <v>1223</v>
      </c>
      <c r="H148" s="202">
        <v>9.9</v>
      </c>
      <c r="I148" s="229"/>
      <c r="L148" s="199"/>
      <c r="M148" s="203"/>
      <c r="N148" s="204"/>
      <c r="O148" s="204"/>
      <c r="P148" s="204"/>
      <c r="Q148" s="204"/>
      <c r="R148" s="204"/>
      <c r="S148" s="204"/>
      <c r="T148" s="205"/>
      <c r="AT148" s="200" t="s">
        <v>175</v>
      </c>
      <c r="AU148" s="200" t="s">
        <v>87</v>
      </c>
      <c r="AV148" s="198" t="s">
        <v>87</v>
      </c>
      <c r="AW148" s="198" t="s">
        <v>33</v>
      </c>
      <c r="AX148" s="198" t="s">
        <v>85</v>
      </c>
      <c r="AY148" s="200" t="s">
        <v>164</v>
      </c>
    </row>
    <row r="149" spans="1:65" s="97" customFormat="1" ht="78" customHeight="1" x14ac:dyDescent="0.2">
      <c r="A149" s="95"/>
      <c r="B149" s="94"/>
      <c r="C149" s="173" t="s">
        <v>202</v>
      </c>
      <c r="D149" s="173" t="s">
        <v>166</v>
      </c>
      <c r="E149" s="174" t="s">
        <v>208</v>
      </c>
      <c r="F149" s="175" t="s">
        <v>209</v>
      </c>
      <c r="G149" s="176" t="s">
        <v>187</v>
      </c>
      <c r="H149" s="177">
        <v>5.5</v>
      </c>
      <c r="I149" s="73"/>
      <c r="J149" s="178">
        <f>ROUND(I149*H149,2)</f>
        <v>0</v>
      </c>
      <c r="K149" s="175" t="s">
        <v>170</v>
      </c>
      <c r="L149" s="94"/>
      <c r="M149" s="179" t="s">
        <v>1</v>
      </c>
      <c r="N149" s="180" t="s">
        <v>43</v>
      </c>
      <c r="O149" s="181">
        <v>0.54700000000000004</v>
      </c>
      <c r="P149" s="181">
        <f>O149*H149</f>
        <v>3.0085000000000002</v>
      </c>
      <c r="Q149" s="181">
        <v>3.6900000000000002E-2</v>
      </c>
      <c r="R149" s="181">
        <f>Q149*H149</f>
        <v>0.20295000000000002</v>
      </c>
      <c r="S149" s="181">
        <v>0</v>
      </c>
      <c r="T149" s="182">
        <f>S149*H149</f>
        <v>0</v>
      </c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R149" s="183" t="s">
        <v>171</v>
      </c>
      <c r="AT149" s="183" t="s">
        <v>166</v>
      </c>
      <c r="AU149" s="183" t="s">
        <v>87</v>
      </c>
      <c r="AY149" s="87" t="s">
        <v>164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87" t="s">
        <v>85</v>
      </c>
      <c r="BK149" s="184">
        <f>ROUND(I149*H149,2)</f>
        <v>0</v>
      </c>
      <c r="BL149" s="87" t="s">
        <v>171</v>
      </c>
      <c r="BM149" s="183" t="s">
        <v>1224</v>
      </c>
    </row>
    <row r="150" spans="1:65" s="191" customFormat="1" x14ac:dyDescent="0.2">
      <c r="B150" s="192"/>
      <c r="D150" s="185" t="s">
        <v>175</v>
      </c>
      <c r="E150" s="193" t="s">
        <v>1</v>
      </c>
      <c r="F150" s="194" t="s">
        <v>1222</v>
      </c>
      <c r="H150" s="193" t="s">
        <v>1</v>
      </c>
      <c r="I150" s="228"/>
      <c r="L150" s="192"/>
      <c r="M150" s="195"/>
      <c r="N150" s="196"/>
      <c r="O150" s="196"/>
      <c r="P150" s="196"/>
      <c r="Q150" s="196"/>
      <c r="R150" s="196"/>
      <c r="S150" s="196"/>
      <c r="T150" s="197"/>
      <c r="AT150" s="193" t="s">
        <v>175</v>
      </c>
      <c r="AU150" s="193" t="s">
        <v>87</v>
      </c>
      <c r="AV150" s="191" t="s">
        <v>85</v>
      </c>
      <c r="AW150" s="191" t="s">
        <v>33</v>
      </c>
      <c r="AX150" s="191" t="s">
        <v>78</v>
      </c>
      <c r="AY150" s="193" t="s">
        <v>164</v>
      </c>
    </row>
    <row r="151" spans="1:65" s="198" customFormat="1" x14ac:dyDescent="0.2">
      <c r="B151" s="199"/>
      <c r="D151" s="185" t="s">
        <v>175</v>
      </c>
      <c r="E151" s="200" t="s">
        <v>1</v>
      </c>
      <c r="F151" s="201" t="s">
        <v>1225</v>
      </c>
      <c r="H151" s="202">
        <v>5.5</v>
      </c>
      <c r="I151" s="229"/>
      <c r="L151" s="199"/>
      <c r="M151" s="203"/>
      <c r="N151" s="204"/>
      <c r="O151" s="204"/>
      <c r="P151" s="204"/>
      <c r="Q151" s="204"/>
      <c r="R151" s="204"/>
      <c r="S151" s="204"/>
      <c r="T151" s="205"/>
      <c r="AT151" s="200" t="s">
        <v>175</v>
      </c>
      <c r="AU151" s="200" t="s">
        <v>87</v>
      </c>
      <c r="AV151" s="198" t="s">
        <v>87</v>
      </c>
      <c r="AW151" s="198" t="s">
        <v>33</v>
      </c>
      <c r="AX151" s="198" t="s">
        <v>85</v>
      </c>
      <c r="AY151" s="200" t="s">
        <v>164</v>
      </c>
    </row>
    <row r="152" spans="1:65" s="97" customFormat="1" ht="33" customHeight="1" x14ac:dyDescent="0.2">
      <c r="A152" s="95"/>
      <c r="B152" s="94"/>
      <c r="C152" s="173" t="s">
        <v>207</v>
      </c>
      <c r="D152" s="173" t="s">
        <v>166</v>
      </c>
      <c r="E152" s="174" t="s">
        <v>219</v>
      </c>
      <c r="F152" s="175" t="s">
        <v>220</v>
      </c>
      <c r="G152" s="176" t="s">
        <v>215</v>
      </c>
      <c r="H152" s="177">
        <v>29.722000000000001</v>
      </c>
      <c r="I152" s="73"/>
      <c r="J152" s="178">
        <f>ROUND(I152*H152,2)</f>
        <v>0</v>
      </c>
      <c r="K152" s="175" t="s">
        <v>170</v>
      </c>
      <c r="L152" s="94"/>
      <c r="M152" s="179" t="s">
        <v>1</v>
      </c>
      <c r="N152" s="180" t="s">
        <v>43</v>
      </c>
      <c r="O152" s="181">
        <v>1.7629999999999999</v>
      </c>
      <c r="P152" s="181">
        <f>O152*H152</f>
        <v>52.399886000000002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R152" s="183" t="s">
        <v>171</v>
      </c>
      <c r="AT152" s="183" t="s">
        <v>166</v>
      </c>
      <c r="AU152" s="183" t="s">
        <v>87</v>
      </c>
      <c r="AY152" s="87" t="s">
        <v>164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87" t="s">
        <v>85</v>
      </c>
      <c r="BK152" s="184">
        <f>ROUND(I152*H152,2)</f>
        <v>0</v>
      </c>
      <c r="BL152" s="87" t="s">
        <v>171</v>
      </c>
      <c r="BM152" s="183" t="s">
        <v>1226</v>
      </c>
    </row>
    <row r="153" spans="1:65" s="198" customFormat="1" x14ac:dyDescent="0.2">
      <c r="B153" s="199"/>
      <c r="D153" s="185" t="s">
        <v>175</v>
      </c>
      <c r="E153" s="200" t="s">
        <v>1</v>
      </c>
      <c r="F153" s="201" t="s">
        <v>1227</v>
      </c>
      <c r="H153" s="202">
        <v>29.722000000000001</v>
      </c>
      <c r="I153" s="229"/>
      <c r="L153" s="199"/>
      <c r="M153" s="203"/>
      <c r="N153" s="204"/>
      <c r="O153" s="204"/>
      <c r="P153" s="204"/>
      <c r="Q153" s="204"/>
      <c r="R153" s="204"/>
      <c r="S153" s="204"/>
      <c r="T153" s="205"/>
      <c r="AT153" s="200" t="s">
        <v>175</v>
      </c>
      <c r="AU153" s="200" t="s">
        <v>87</v>
      </c>
      <c r="AV153" s="198" t="s">
        <v>87</v>
      </c>
      <c r="AW153" s="198" t="s">
        <v>33</v>
      </c>
      <c r="AX153" s="198" t="s">
        <v>85</v>
      </c>
      <c r="AY153" s="200" t="s">
        <v>164</v>
      </c>
    </row>
    <row r="154" spans="1:65" s="97" customFormat="1" ht="33" customHeight="1" x14ac:dyDescent="0.2">
      <c r="A154" s="95"/>
      <c r="B154" s="94"/>
      <c r="C154" s="173" t="s">
        <v>212</v>
      </c>
      <c r="D154" s="173" t="s">
        <v>166</v>
      </c>
      <c r="E154" s="174" t="s">
        <v>224</v>
      </c>
      <c r="F154" s="175" t="s">
        <v>225</v>
      </c>
      <c r="G154" s="176" t="s">
        <v>215</v>
      </c>
      <c r="H154" s="177">
        <v>222.67699999999999</v>
      </c>
      <c r="I154" s="73"/>
      <c r="J154" s="178">
        <f>ROUND(I154*H154,2)</f>
        <v>0</v>
      </c>
      <c r="K154" s="175" t="s">
        <v>170</v>
      </c>
      <c r="L154" s="94"/>
      <c r="M154" s="179" t="s">
        <v>1</v>
      </c>
      <c r="N154" s="180" t="s">
        <v>43</v>
      </c>
      <c r="O154" s="181">
        <v>0.189</v>
      </c>
      <c r="P154" s="181">
        <f>O154*H154</f>
        <v>42.085952999999996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R154" s="183" t="s">
        <v>171</v>
      </c>
      <c r="AT154" s="183" t="s">
        <v>166</v>
      </c>
      <c r="AU154" s="183" t="s">
        <v>87</v>
      </c>
      <c r="AY154" s="87" t="s">
        <v>164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87" t="s">
        <v>85</v>
      </c>
      <c r="BK154" s="184">
        <f>ROUND(I154*H154,2)</f>
        <v>0</v>
      </c>
      <c r="BL154" s="87" t="s">
        <v>171</v>
      </c>
      <c r="BM154" s="183" t="s">
        <v>1228</v>
      </c>
    </row>
    <row r="155" spans="1:65" s="191" customFormat="1" x14ac:dyDescent="0.2">
      <c r="B155" s="192"/>
      <c r="D155" s="185" t="s">
        <v>175</v>
      </c>
      <c r="E155" s="193" t="s">
        <v>1</v>
      </c>
      <c r="F155" s="194" t="s">
        <v>600</v>
      </c>
      <c r="H155" s="193" t="s">
        <v>1</v>
      </c>
      <c r="I155" s="228"/>
      <c r="L155" s="192"/>
      <c r="M155" s="195"/>
      <c r="N155" s="196"/>
      <c r="O155" s="196"/>
      <c r="P155" s="196"/>
      <c r="Q155" s="196"/>
      <c r="R155" s="196"/>
      <c r="S155" s="196"/>
      <c r="T155" s="197"/>
      <c r="AT155" s="193" t="s">
        <v>175</v>
      </c>
      <c r="AU155" s="193" t="s">
        <v>87</v>
      </c>
      <c r="AV155" s="191" t="s">
        <v>85</v>
      </c>
      <c r="AW155" s="191" t="s">
        <v>33</v>
      </c>
      <c r="AX155" s="191" t="s">
        <v>78</v>
      </c>
      <c r="AY155" s="193" t="s">
        <v>164</v>
      </c>
    </row>
    <row r="156" spans="1:65" s="198" customFormat="1" x14ac:dyDescent="0.2">
      <c r="B156" s="199"/>
      <c r="D156" s="185" t="s">
        <v>175</v>
      </c>
      <c r="E156" s="200" t="s">
        <v>1</v>
      </c>
      <c r="F156" s="201" t="s">
        <v>1229</v>
      </c>
      <c r="H156" s="202">
        <v>204.53</v>
      </c>
      <c r="I156" s="229"/>
      <c r="L156" s="199"/>
      <c r="M156" s="203"/>
      <c r="N156" s="204"/>
      <c r="O156" s="204"/>
      <c r="P156" s="204"/>
      <c r="Q156" s="204"/>
      <c r="R156" s="204"/>
      <c r="S156" s="204"/>
      <c r="T156" s="205"/>
      <c r="AT156" s="200" t="s">
        <v>175</v>
      </c>
      <c r="AU156" s="200" t="s">
        <v>87</v>
      </c>
      <c r="AV156" s="198" t="s">
        <v>87</v>
      </c>
      <c r="AW156" s="198" t="s">
        <v>33</v>
      </c>
      <c r="AX156" s="198" t="s">
        <v>78</v>
      </c>
      <c r="AY156" s="200" t="s">
        <v>164</v>
      </c>
    </row>
    <row r="157" spans="1:65" s="191" customFormat="1" x14ac:dyDescent="0.2">
      <c r="B157" s="192"/>
      <c r="D157" s="185" t="s">
        <v>175</v>
      </c>
      <c r="E157" s="193" t="s">
        <v>1</v>
      </c>
      <c r="F157" s="194" t="s">
        <v>602</v>
      </c>
      <c r="H157" s="193" t="s">
        <v>1</v>
      </c>
      <c r="I157" s="228"/>
      <c r="L157" s="192"/>
      <c r="M157" s="195"/>
      <c r="N157" s="196"/>
      <c r="O157" s="196"/>
      <c r="P157" s="196"/>
      <c r="Q157" s="196"/>
      <c r="R157" s="196"/>
      <c r="S157" s="196"/>
      <c r="T157" s="197"/>
      <c r="AT157" s="193" t="s">
        <v>175</v>
      </c>
      <c r="AU157" s="193" t="s">
        <v>87</v>
      </c>
      <c r="AV157" s="191" t="s">
        <v>85</v>
      </c>
      <c r="AW157" s="191" t="s">
        <v>33</v>
      </c>
      <c r="AX157" s="191" t="s">
        <v>78</v>
      </c>
      <c r="AY157" s="193" t="s">
        <v>164</v>
      </c>
    </row>
    <row r="158" spans="1:65" s="198" customFormat="1" x14ac:dyDescent="0.2">
      <c r="B158" s="199"/>
      <c r="D158" s="185" t="s">
        <v>175</v>
      </c>
      <c r="E158" s="200" t="s">
        <v>1</v>
      </c>
      <c r="F158" s="201" t="s">
        <v>1230</v>
      </c>
      <c r="H158" s="202">
        <v>18.146999999999998</v>
      </c>
      <c r="I158" s="229"/>
      <c r="L158" s="199"/>
      <c r="M158" s="203"/>
      <c r="N158" s="204"/>
      <c r="O158" s="204"/>
      <c r="P158" s="204"/>
      <c r="Q158" s="204"/>
      <c r="R158" s="204"/>
      <c r="S158" s="204"/>
      <c r="T158" s="205"/>
      <c r="AT158" s="200" t="s">
        <v>175</v>
      </c>
      <c r="AU158" s="200" t="s">
        <v>87</v>
      </c>
      <c r="AV158" s="198" t="s">
        <v>87</v>
      </c>
      <c r="AW158" s="198" t="s">
        <v>33</v>
      </c>
      <c r="AX158" s="198" t="s">
        <v>78</v>
      </c>
      <c r="AY158" s="200" t="s">
        <v>164</v>
      </c>
    </row>
    <row r="159" spans="1:65" s="206" customFormat="1" x14ac:dyDescent="0.2">
      <c r="B159" s="207"/>
      <c r="D159" s="185" t="s">
        <v>175</v>
      </c>
      <c r="E159" s="208" t="s">
        <v>1</v>
      </c>
      <c r="F159" s="209" t="s">
        <v>233</v>
      </c>
      <c r="H159" s="210">
        <v>222.67699999999999</v>
      </c>
      <c r="I159" s="230"/>
      <c r="L159" s="207"/>
      <c r="M159" s="211"/>
      <c r="N159" s="212"/>
      <c r="O159" s="212"/>
      <c r="P159" s="212"/>
      <c r="Q159" s="212"/>
      <c r="R159" s="212"/>
      <c r="S159" s="212"/>
      <c r="T159" s="213"/>
      <c r="AT159" s="208" t="s">
        <v>175</v>
      </c>
      <c r="AU159" s="208" t="s">
        <v>87</v>
      </c>
      <c r="AV159" s="206" t="s">
        <v>171</v>
      </c>
      <c r="AW159" s="206" t="s">
        <v>33</v>
      </c>
      <c r="AX159" s="206" t="s">
        <v>85</v>
      </c>
      <c r="AY159" s="208" t="s">
        <v>164</v>
      </c>
    </row>
    <row r="160" spans="1:65" s="97" customFormat="1" ht="44.25" customHeight="1" x14ac:dyDescent="0.2">
      <c r="A160" s="95"/>
      <c r="B160" s="94"/>
      <c r="C160" s="173" t="s">
        <v>218</v>
      </c>
      <c r="D160" s="173" t="s">
        <v>166</v>
      </c>
      <c r="E160" s="174" t="s">
        <v>235</v>
      </c>
      <c r="F160" s="175" t="s">
        <v>236</v>
      </c>
      <c r="G160" s="176" t="s">
        <v>215</v>
      </c>
      <c r="H160" s="177">
        <v>66.802999999999997</v>
      </c>
      <c r="I160" s="73"/>
      <c r="J160" s="178">
        <f>ROUND(I160*H160,2)</f>
        <v>0</v>
      </c>
      <c r="K160" s="175" t="s">
        <v>170</v>
      </c>
      <c r="L160" s="94"/>
      <c r="M160" s="179" t="s">
        <v>1</v>
      </c>
      <c r="N160" s="180" t="s">
        <v>43</v>
      </c>
      <c r="O160" s="181">
        <v>0.1</v>
      </c>
      <c r="P160" s="181">
        <f>O160*H160</f>
        <v>6.6802999999999999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95"/>
      <c r="V160" s="95"/>
      <c r="W160" s="95"/>
      <c r="X160" s="95"/>
      <c r="Y160" s="95"/>
      <c r="Z160" s="95"/>
      <c r="AA160" s="95"/>
      <c r="AB160" s="95"/>
      <c r="AC160" s="95"/>
      <c r="AD160" s="95"/>
      <c r="AE160" s="95"/>
      <c r="AR160" s="183" t="s">
        <v>171</v>
      </c>
      <c r="AT160" s="183" t="s">
        <v>166</v>
      </c>
      <c r="AU160" s="183" t="s">
        <v>87</v>
      </c>
      <c r="AY160" s="87" t="s">
        <v>164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87" t="s">
        <v>85</v>
      </c>
      <c r="BK160" s="184">
        <f>ROUND(I160*H160,2)</f>
        <v>0</v>
      </c>
      <c r="BL160" s="87" t="s">
        <v>171</v>
      </c>
      <c r="BM160" s="183" t="s">
        <v>1231</v>
      </c>
    </row>
    <row r="161" spans="1:65" s="97" customFormat="1" ht="19.5" x14ac:dyDescent="0.2">
      <c r="A161" s="95"/>
      <c r="B161" s="94"/>
      <c r="C161" s="95"/>
      <c r="D161" s="185" t="s">
        <v>173</v>
      </c>
      <c r="E161" s="95"/>
      <c r="F161" s="186" t="s">
        <v>238</v>
      </c>
      <c r="G161" s="95"/>
      <c r="H161" s="95"/>
      <c r="I161" s="227"/>
      <c r="J161" s="95"/>
      <c r="K161" s="95"/>
      <c r="L161" s="94"/>
      <c r="M161" s="187"/>
      <c r="N161" s="188"/>
      <c r="O161" s="189"/>
      <c r="P161" s="189"/>
      <c r="Q161" s="189"/>
      <c r="R161" s="189"/>
      <c r="S161" s="189"/>
      <c r="T161" s="190"/>
      <c r="U161" s="95"/>
      <c r="V161" s="95"/>
      <c r="W161" s="95"/>
      <c r="X161" s="95"/>
      <c r="Y161" s="95"/>
      <c r="Z161" s="95"/>
      <c r="AA161" s="95"/>
      <c r="AB161" s="95"/>
      <c r="AC161" s="95"/>
      <c r="AD161" s="95"/>
      <c r="AE161" s="95"/>
      <c r="AT161" s="87" t="s">
        <v>173</v>
      </c>
      <c r="AU161" s="87" t="s">
        <v>87</v>
      </c>
    </row>
    <row r="162" spans="1:65" s="198" customFormat="1" x14ac:dyDescent="0.2">
      <c r="B162" s="199"/>
      <c r="D162" s="185" t="s">
        <v>175</v>
      </c>
      <c r="F162" s="201" t="s">
        <v>1232</v>
      </c>
      <c r="H162" s="202">
        <v>66.802999999999997</v>
      </c>
      <c r="I162" s="229"/>
      <c r="L162" s="199"/>
      <c r="M162" s="203"/>
      <c r="N162" s="204"/>
      <c r="O162" s="204"/>
      <c r="P162" s="204"/>
      <c r="Q162" s="204"/>
      <c r="R162" s="204"/>
      <c r="S162" s="204"/>
      <c r="T162" s="205"/>
      <c r="AT162" s="200" t="s">
        <v>175</v>
      </c>
      <c r="AU162" s="200" t="s">
        <v>87</v>
      </c>
      <c r="AV162" s="198" t="s">
        <v>87</v>
      </c>
      <c r="AW162" s="198" t="s">
        <v>3</v>
      </c>
      <c r="AX162" s="198" t="s">
        <v>85</v>
      </c>
      <c r="AY162" s="200" t="s">
        <v>164</v>
      </c>
    </row>
    <row r="163" spans="1:65" s="97" customFormat="1" ht="33" customHeight="1" x14ac:dyDescent="0.2">
      <c r="A163" s="95"/>
      <c r="B163" s="94"/>
      <c r="C163" s="173" t="s">
        <v>223</v>
      </c>
      <c r="D163" s="173" t="s">
        <v>166</v>
      </c>
      <c r="E163" s="174" t="s">
        <v>606</v>
      </c>
      <c r="F163" s="175" t="s">
        <v>607</v>
      </c>
      <c r="G163" s="176" t="s">
        <v>169</v>
      </c>
      <c r="H163" s="177">
        <v>482.01</v>
      </c>
      <c r="I163" s="73"/>
      <c r="J163" s="178">
        <f>ROUND(I163*H163,2)</f>
        <v>0</v>
      </c>
      <c r="K163" s="175" t="s">
        <v>170</v>
      </c>
      <c r="L163" s="94"/>
      <c r="M163" s="179" t="s">
        <v>1</v>
      </c>
      <c r="N163" s="180" t="s">
        <v>43</v>
      </c>
      <c r="O163" s="181">
        <v>8.7999999999999995E-2</v>
      </c>
      <c r="P163" s="181">
        <f>O163*H163</f>
        <v>42.416879999999999</v>
      </c>
      <c r="Q163" s="181">
        <v>5.8E-4</v>
      </c>
      <c r="R163" s="181">
        <f>Q163*H163</f>
        <v>0.27956579999999998</v>
      </c>
      <c r="S163" s="181">
        <v>0</v>
      </c>
      <c r="T163" s="182">
        <f>S163*H163</f>
        <v>0</v>
      </c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R163" s="183" t="s">
        <v>171</v>
      </c>
      <c r="AT163" s="183" t="s">
        <v>166</v>
      </c>
      <c r="AU163" s="183" t="s">
        <v>87</v>
      </c>
      <c r="AY163" s="87" t="s">
        <v>164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87" t="s">
        <v>85</v>
      </c>
      <c r="BK163" s="184">
        <f>ROUND(I163*H163,2)</f>
        <v>0</v>
      </c>
      <c r="BL163" s="87" t="s">
        <v>171</v>
      </c>
      <c r="BM163" s="183" t="s">
        <v>1233</v>
      </c>
    </row>
    <row r="164" spans="1:65" s="191" customFormat="1" x14ac:dyDescent="0.2">
      <c r="B164" s="192"/>
      <c r="D164" s="185" t="s">
        <v>175</v>
      </c>
      <c r="E164" s="193" t="s">
        <v>1</v>
      </c>
      <c r="F164" s="194" t="s">
        <v>228</v>
      </c>
      <c r="H164" s="193" t="s">
        <v>1</v>
      </c>
      <c r="I164" s="228"/>
      <c r="L164" s="192"/>
      <c r="M164" s="195"/>
      <c r="N164" s="196"/>
      <c r="O164" s="196"/>
      <c r="P164" s="196"/>
      <c r="Q164" s="196"/>
      <c r="R164" s="196"/>
      <c r="S164" s="196"/>
      <c r="T164" s="197"/>
      <c r="AT164" s="193" t="s">
        <v>175</v>
      </c>
      <c r="AU164" s="193" t="s">
        <v>87</v>
      </c>
      <c r="AV164" s="191" t="s">
        <v>85</v>
      </c>
      <c r="AW164" s="191" t="s">
        <v>33</v>
      </c>
      <c r="AX164" s="191" t="s">
        <v>78</v>
      </c>
      <c r="AY164" s="193" t="s">
        <v>164</v>
      </c>
    </row>
    <row r="165" spans="1:65" s="198" customFormat="1" x14ac:dyDescent="0.2">
      <c r="B165" s="199"/>
      <c r="D165" s="185" t="s">
        <v>175</v>
      </c>
      <c r="E165" s="200" t="s">
        <v>1</v>
      </c>
      <c r="F165" s="201" t="s">
        <v>1234</v>
      </c>
      <c r="H165" s="202">
        <v>482.01</v>
      </c>
      <c r="I165" s="229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175</v>
      </c>
      <c r="AU165" s="200" t="s">
        <v>87</v>
      </c>
      <c r="AV165" s="198" t="s">
        <v>87</v>
      </c>
      <c r="AW165" s="198" t="s">
        <v>33</v>
      </c>
      <c r="AX165" s="198" t="s">
        <v>85</v>
      </c>
      <c r="AY165" s="200" t="s">
        <v>164</v>
      </c>
    </row>
    <row r="166" spans="1:65" s="97" customFormat="1" ht="33" customHeight="1" x14ac:dyDescent="0.2">
      <c r="A166" s="95"/>
      <c r="B166" s="94"/>
      <c r="C166" s="173" t="s">
        <v>234</v>
      </c>
      <c r="D166" s="173" t="s">
        <v>166</v>
      </c>
      <c r="E166" s="174" t="s">
        <v>610</v>
      </c>
      <c r="F166" s="175" t="s">
        <v>611</v>
      </c>
      <c r="G166" s="176" t="s">
        <v>169</v>
      </c>
      <c r="H166" s="177">
        <v>482.01</v>
      </c>
      <c r="I166" s="73"/>
      <c r="J166" s="178">
        <f>ROUND(I166*H166,2)</f>
        <v>0</v>
      </c>
      <c r="K166" s="175" t="s">
        <v>170</v>
      </c>
      <c r="L166" s="94"/>
      <c r="M166" s="179" t="s">
        <v>1</v>
      </c>
      <c r="N166" s="180" t="s">
        <v>43</v>
      </c>
      <c r="O166" s="181">
        <v>8.5000000000000006E-2</v>
      </c>
      <c r="P166" s="181">
        <f>O166*H166</f>
        <v>40.970849999999999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R166" s="183" t="s">
        <v>171</v>
      </c>
      <c r="AT166" s="183" t="s">
        <v>166</v>
      </c>
      <c r="AU166" s="183" t="s">
        <v>87</v>
      </c>
      <c r="AY166" s="87" t="s">
        <v>164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87" t="s">
        <v>85</v>
      </c>
      <c r="BK166" s="184">
        <f>ROUND(I166*H166,2)</f>
        <v>0</v>
      </c>
      <c r="BL166" s="87" t="s">
        <v>171</v>
      </c>
      <c r="BM166" s="183" t="s">
        <v>1235</v>
      </c>
    </row>
    <row r="167" spans="1:65" s="198" customFormat="1" x14ac:dyDescent="0.2">
      <c r="B167" s="199"/>
      <c r="D167" s="185" t="s">
        <v>175</v>
      </c>
      <c r="E167" s="200" t="s">
        <v>1</v>
      </c>
      <c r="F167" s="201" t="s">
        <v>1236</v>
      </c>
      <c r="H167" s="202">
        <v>482.01</v>
      </c>
      <c r="I167" s="229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175</v>
      </c>
      <c r="AU167" s="200" t="s">
        <v>87</v>
      </c>
      <c r="AV167" s="198" t="s">
        <v>87</v>
      </c>
      <c r="AW167" s="198" t="s">
        <v>33</v>
      </c>
      <c r="AX167" s="198" t="s">
        <v>85</v>
      </c>
      <c r="AY167" s="200" t="s">
        <v>164</v>
      </c>
    </row>
    <row r="168" spans="1:65" s="97" customFormat="1" ht="44.25" customHeight="1" x14ac:dyDescent="0.2">
      <c r="A168" s="95"/>
      <c r="B168" s="94"/>
      <c r="C168" s="173" t="s">
        <v>240</v>
      </c>
      <c r="D168" s="173" t="s">
        <v>166</v>
      </c>
      <c r="E168" s="174" t="s">
        <v>614</v>
      </c>
      <c r="F168" s="175" t="s">
        <v>615</v>
      </c>
      <c r="G168" s="176" t="s">
        <v>215</v>
      </c>
      <c r="H168" s="177">
        <v>111.339</v>
      </c>
      <c r="I168" s="73"/>
      <c r="J168" s="178">
        <f>ROUND(I168*H168,2)</f>
        <v>0</v>
      </c>
      <c r="K168" s="175" t="s">
        <v>170</v>
      </c>
      <c r="L168" s="94"/>
      <c r="M168" s="179" t="s">
        <v>1</v>
      </c>
      <c r="N168" s="180" t="s">
        <v>43</v>
      </c>
      <c r="O168" s="181">
        <v>0.34499999999999997</v>
      </c>
      <c r="P168" s="181">
        <f>O168*H168</f>
        <v>38.411954999999999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R168" s="183" t="s">
        <v>171</v>
      </c>
      <c r="AT168" s="183" t="s">
        <v>166</v>
      </c>
      <c r="AU168" s="183" t="s">
        <v>87</v>
      </c>
      <c r="AY168" s="87" t="s">
        <v>164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87" t="s">
        <v>85</v>
      </c>
      <c r="BK168" s="184">
        <f>ROUND(I168*H168,2)</f>
        <v>0</v>
      </c>
      <c r="BL168" s="87" t="s">
        <v>171</v>
      </c>
      <c r="BM168" s="183" t="s">
        <v>1237</v>
      </c>
    </row>
    <row r="169" spans="1:65" s="97" customFormat="1" ht="39" x14ac:dyDescent="0.2">
      <c r="A169" s="95"/>
      <c r="B169" s="94"/>
      <c r="C169" s="95"/>
      <c r="D169" s="185" t="s">
        <v>173</v>
      </c>
      <c r="E169" s="95"/>
      <c r="F169" s="186" t="s">
        <v>617</v>
      </c>
      <c r="G169" s="95"/>
      <c r="H169" s="95"/>
      <c r="I169" s="227"/>
      <c r="J169" s="95"/>
      <c r="K169" s="95"/>
      <c r="L169" s="94"/>
      <c r="M169" s="187"/>
      <c r="N169" s="188"/>
      <c r="O169" s="189"/>
      <c r="P169" s="189"/>
      <c r="Q169" s="189"/>
      <c r="R169" s="189"/>
      <c r="S169" s="189"/>
      <c r="T169" s="190"/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T169" s="87" t="s">
        <v>173</v>
      </c>
      <c r="AU169" s="87" t="s">
        <v>87</v>
      </c>
    </row>
    <row r="170" spans="1:65" s="191" customFormat="1" x14ac:dyDescent="0.2">
      <c r="B170" s="192"/>
      <c r="D170" s="185" t="s">
        <v>175</v>
      </c>
      <c r="E170" s="193" t="s">
        <v>1</v>
      </c>
      <c r="F170" s="194" t="s">
        <v>618</v>
      </c>
      <c r="H170" s="193" t="s">
        <v>1</v>
      </c>
      <c r="I170" s="228"/>
      <c r="L170" s="192"/>
      <c r="M170" s="195"/>
      <c r="N170" s="196"/>
      <c r="O170" s="196"/>
      <c r="P170" s="196"/>
      <c r="Q170" s="196"/>
      <c r="R170" s="196"/>
      <c r="S170" s="196"/>
      <c r="T170" s="197"/>
      <c r="AT170" s="193" t="s">
        <v>175</v>
      </c>
      <c r="AU170" s="193" t="s">
        <v>87</v>
      </c>
      <c r="AV170" s="191" t="s">
        <v>85</v>
      </c>
      <c r="AW170" s="191" t="s">
        <v>33</v>
      </c>
      <c r="AX170" s="191" t="s">
        <v>78</v>
      </c>
      <c r="AY170" s="193" t="s">
        <v>164</v>
      </c>
    </row>
    <row r="171" spans="1:65" s="198" customFormat="1" x14ac:dyDescent="0.2">
      <c r="B171" s="199"/>
      <c r="D171" s="185" t="s">
        <v>175</v>
      </c>
      <c r="E171" s="200" t="s">
        <v>1</v>
      </c>
      <c r="F171" s="201" t="s">
        <v>1238</v>
      </c>
      <c r="H171" s="202">
        <v>111.339</v>
      </c>
      <c r="I171" s="229"/>
      <c r="L171" s="199"/>
      <c r="M171" s="203"/>
      <c r="N171" s="204"/>
      <c r="O171" s="204"/>
      <c r="P171" s="204"/>
      <c r="Q171" s="204"/>
      <c r="R171" s="204"/>
      <c r="S171" s="204"/>
      <c r="T171" s="205"/>
      <c r="AT171" s="200" t="s">
        <v>175</v>
      </c>
      <c r="AU171" s="200" t="s">
        <v>87</v>
      </c>
      <c r="AV171" s="198" t="s">
        <v>87</v>
      </c>
      <c r="AW171" s="198" t="s">
        <v>33</v>
      </c>
      <c r="AX171" s="198" t="s">
        <v>85</v>
      </c>
      <c r="AY171" s="200" t="s">
        <v>164</v>
      </c>
    </row>
    <row r="172" spans="1:65" s="97" customFormat="1" ht="16.5" customHeight="1" x14ac:dyDescent="0.2">
      <c r="A172" s="95"/>
      <c r="B172" s="94"/>
      <c r="C172" s="173" t="s">
        <v>245</v>
      </c>
      <c r="D172" s="173" t="s">
        <v>166</v>
      </c>
      <c r="E172" s="174" t="s">
        <v>257</v>
      </c>
      <c r="F172" s="175" t="s">
        <v>258</v>
      </c>
      <c r="G172" s="176" t="s">
        <v>215</v>
      </c>
      <c r="H172" s="177">
        <v>61.948999999999998</v>
      </c>
      <c r="I172" s="73"/>
      <c r="J172" s="178">
        <f>ROUND(I172*H172,2)</f>
        <v>0</v>
      </c>
      <c r="K172" s="175" t="s">
        <v>1</v>
      </c>
      <c r="L172" s="94"/>
      <c r="M172" s="179" t="s">
        <v>1</v>
      </c>
      <c r="N172" s="180" t="s">
        <v>43</v>
      </c>
      <c r="O172" s="181">
        <v>0.10100000000000001</v>
      </c>
      <c r="P172" s="181">
        <f>O172*H172</f>
        <v>6.2568489999999999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R172" s="183" t="s">
        <v>171</v>
      </c>
      <c r="AT172" s="183" t="s">
        <v>166</v>
      </c>
      <c r="AU172" s="183" t="s">
        <v>87</v>
      </c>
      <c r="AY172" s="87" t="s">
        <v>164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87" t="s">
        <v>85</v>
      </c>
      <c r="BK172" s="184">
        <f>ROUND(I172*H172,2)</f>
        <v>0</v>
      </c>
      <c r="BL172" s="87" t="s">
        <v>171</v>
      </c>
      <c r="BM172" s="183" t="s">
        <v>1239</v>
      </c>
    </row>
    <row r="173" spans="1:65" s="191" customFormat="1" x14ac:dyDescent="0.2">
      <c r="B173" s="192"/>
      <c r="D173" s="185" t="s">
        <v>175</v>
      </c>
      <c r="E173" s="193" t="s">
        <v>1</v>
      </c>
      <c r="F173" s="194" t="s">
        <v>260</v>
      </c>
      <c r="H173" s="193" t="s">
        <v>1</v>
      </c>
      <c r="I173" s="228"/>
      <c r="L173" s="192"/>
      <c r="M173" s="195"/>
      <c r="N173" s="196"/>
      <c r="O173" s="196"/>
      <c r="P173" s="196"/>
      <c r="Q173" s="196"/>
      <c r="R173" s="196"/>
      <c r="S173" s="196"/>
      <c r="T173" s="197"/>
      <c r="AT173" s="193" t="s">
        <v>175</v>
      </c>
      <c r="AU173" s="193" t="s">
        <v>87</v>
      </c>
      <c r="AV173" s="191" t="s">
        <v>85</v>
      </c>
      <c r="AW173" s="191" t="s">
        <v>33</v>
      </c>
      <c r="AX173" s="191" t="s">
        <v>78</v>
      </c>
      <c r="AY173" s="193" t="s">
        <v>164</v>
      </c>
    </row>
    <row r="174" spans="1:65" s="191" customFormat="1" x14ac:dyDescent="0.2">
      <c r="B174" s="192"/>
      <c r="D174" s="185" t="s">
        <v>175</v>
      </c>
      <c r="E174" s="193" t="s">
        <v>1</v>
      </c>
      <c r="F174" s="194" t="s">
        <v>261</v>
      </c>
      <c r="H174" s="193" t="s">
        <v>1</v>
      </c>
      <c r="I174" s="228"/>
      <c r="L174" s="192"/>
      <c r="M174" s="195"/>
      <c r="N174" s="196"/>
      <c r="O174" s="196"/>
      <c r="P174" s="196"/>
      <c r="Q174" s="196"/>
      <c r="R174" s="196"/>
      <c r="S174" s="196"/>
      <c r="T174" s="197"/>
      <c r="AT174" s="193" t="s">
        <v>175</v>
      </c>
      <c r="AU174" s="193" t="s">
        <v>87</v>
      </c>
      <c r="AV174" s="191" t="s">
        <v>85</v>
      </c>
      <c r="AW174" s="191" t="s">
        <v>33</v>
      </c>
      <c r="AX174" s="191" t="s">
        <v>78</v>
      </c>
      <c r="AY174" s="193" t="s">
        <v>164</v>
      </c>
    </row>
    <row r="175" spans="1:65" s="191" customFormat="1" x14ac:dyDescent="0.2">
      <c r="B175" s="192"/>
      <c r="D175" s="185" t="s">
        <v>175</v>
      </c>
      <c r="E175" s="193" t="s">
        <v>1</v>
      </c>
      <c r="F175" s="194" t="s">
        <v>621</v>
      </c>
      <c r="H175" s="193" t="s">
        <v>1</v>
      </c>
      <c r="I175" s="228"/>
      <c r="L175" s="192"/>
      <c r="M175" s="195"/>
      <c r="N175" s="196"/>
      <c r="O175" s="196"/>
      <c r="P175" s="196"/>
      <c r="Q175" s="196"/>
      <c r="R175" s="196"/>
      <c r="S175" s="196"/>
      <c r="T175" s="197"/>
      <c r="AT175" s="193" t="s">
        <v>175</v>
      </c>
      <c r="AU175" s="193" t="s">
        <v>87</v>
      </c>
      <c r="AV175" s="191" t="s">
        <v>85</v>
      </c>
      <c r="AW175" s="191" t="s">
        <v>33</v>
      </c>
      <c r="AX175" s="191" t="s">
        <v>78</v>
      </c>
      <c r="AY175" s="193" t="s">
        <v>164</v>
      </c>
    </row>
    <row r="176" spans="1:65" s="198" customFormat="1" ht="22.5" x14ac:dyDescent="0.2">
      <c r="B176" s="199"/>
      <c r="D176" s="185" t="s">
        <v>175</v>
      </c>
      <c r="E176" s="200" t="s">
        <v>1</v>
      </c>
      <c r="F176" s="201" t="s">
        <v>1240</v>
      </c>
      <c r="H176" s="202">
        <v>61.948999999999998</v>
      </c>
      <c r="I176" s="229"/>
      <c r="L176" s="199"/>
      <c r="M176" s="203"/>
      <c r="N176" s="204"/>
      <c r="O176" s="204"/>
      <c r="P176" s="204"/>
      <c r="Q176" s="204"/>
      <c r="R176" s="204"/>
      <c r="S176" s="204"/>
      <c r="T176" s="205"/>
      <c r="AT176" s="200" t="s">
        <v>175</v>
      </c>
      <c r="AU176" s="200" t="s">
        <v>87</v>
      </c>
      <c r="AV176" s="198" t="s">
        <v>87</v>
      </c>
      <c r="AW176" s="198" t="s">
        <v>33</v>
      </c>
      <c r="AX176" s="198" t="s">
        <v>78</v>
      </c>
      <c r="AY176" s="200" t="s">
        <v>164</v>
      </c>
    </row>
    <row r="177" spans="1:65" s="206" customFormat="1" x14ac:dyDescent="0.2">
      <c r="B177" s="207"/>
      <c r="D177" s="185" t="s">
        <v>175</v>
      </c>
      <c r="E177" s="208" t="s">
        <v>1</v>
      </c>
      <c r="F177" s="209" t="s">
        <v>233</v>
      </c>
      <c r="H177" s="210">
        <v>61.948999999999998</v>
      </c>
      <c r="I177" s="230"/>
      <c r="L177" s="207"/>
      <c r="M177" s="211"/>
      <c r="N177" s="212"/>
      <c r="O177" s="212"/>
      <c r="P177" s="212"/>
      <c r="Q177" s="212"/>
      <c r="R177" s="212"/>
      <c r="S177" s="212"/>
      <c r="T177" s="213"/>
      <c r="AT177" s="208" t="s">
        <v>175</v>
      </c>
      <c r="AU177" s="208" t="s">
        <v>87</v>
      </c>
      <c r="AV177" s="206" t="s">
        <v>171</v>
      </c>
      <c r="AW177" s="206" t="s">
        <v>33</v>
      </c>
      <c r="AX177" s="206" t="s">
        <v>85</v>
      </c>
      <c r="AY177" s="208" t="s">
        <v>164</v>
      </c>
    </row>
    <row r="178" spans="1:65" s="97" customFormat="1" ht="21.75" customHeight="1" x14ac:dyDescent="0.2">
      <c r="A178" s="95"/>
      <c r="B178" s="94"/>
      <c r="C178" s="173" t="s">
        <v>250</v>
      </c>
      <c r="D178" s="173" t="s">
        <v>166</v>
      </c>
      <c r="E178" s="174" t="s">
        <v>264</v>
      </c>
      <c r="F178" s="175" t="s">
        <v>265</v>
      </c>
      <c r="G178" s="176" t="s">
        <v>215</v>
      </c>
      <c r="H178" s="177">
        <v>222.67699999999999</v>
      </c>
      <c r="I178" s="73"/>
      <c r="J178" s="178">
        <f>ROUND(I178*H178,2)</f>
        <v>0</v>
      </c>
      <c r="K178" s="175" t="s">
        <v>1</v>
      </c>
      <c r="L178" s="94"/>
      <c r="M178" s="179" t="s">
        <v>1</v>
      </c>
      <c r="N178" s="180" t="s">
        <v>43</v>
      </c>
      <c r="O178" s="181">
        <v>8.3000000000000004E-2</v>
      </c>
      <c r="P178" s="181">
        <f>O178*H178</f>
        <v>18.482191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95"/>
      <c r="V178" s="95"/>
      <c r="W178" s="95"/>
      <c r="X178" s="95"/>
      <c r="Y178" s="95"/>
      <c r="Z178" s="95"/>
      <c r="AA178" s="95"/>
      <c r="AB178" s="95"/>
      <c r="AC178" s="95"/>
      <c r="AD178" s="95"/>
      <c r="AE178" s="95"/>
      <c r="AR178" s="183" t="s">
        <v>171</v>
      </c>
      <c r="AT178" s="183" t="s">
        <v>166</v>
      </c>
      <c r="AU178" s="183" t="s">
        <v>87</v>
      </c>
      <c r="AY178" s="87" t="s">
        <v>164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87" t="s">
        <v>85</v>
      </c>
      <c r="BK178" s="184">
        <f>ROUND(I178*H178,2)</f>
        <v>0</v>
      </c>
      <c r="BL178" s="87" t="s">
        <v>171</v>
      </c>
      <c r="BM178" s="183" t="s">
        <v>1241</v>
      </c>
    </row>
    <row r="179" spans="1:65" s="191" customFormat="1" x14ac:dyDescent="0.2">
      <c r="B179" s="192"/>
      <c r="D179" s="185" t="s">
        <v>175</v>
      </c>
      <c r="E179" s="193" t="s">
        <v>1</v>
      </c>
      <c r="F179" s="194" t="s">
        <v>267</v>
      </c>
      <c r="H179" s="193" t="s">
        <v>1</v>
      </c>
      <c r="I179" s="228"/>
      <c r="L179" s="192"/>
      <c r="M179" s="195"/>
      <c r="N179" s="196"/>
      <c r="O179" s="196"/>
      <c r="P179" s="196"/>
      <c r="Q179" s="196"/>
      <c r="R179" s="196"/>
      <c r="S179" s="196"/>
      <c r="T179" s="197"/>
      <c r="AT179" s="193" t="s">
        <v>175</v>
      </c>
      <c r="AU179" s="193" t="s">
        <v>87</v>
      </c>
      <c r="AV179" s="191" t="s">
        <v>85</v>
      </c>
      <c r="AW179" s="191" t="s">
        <v>33</v>
      </c>
      <c r="AX179" s="191" t="s">
        <v>78</v>
      </c>
      <c r="AY179" s="193" t="s">
        <v>164</v>
      </c>
    </row>
    <row r="180" spans="1:65" s="191" customFormat="1" x14ac:dyDescent="0.2">
      <c r="B180" s="192"/>
      <c r="D180" s="185" t="s">
        <v>175</v>
      </c>
      <c r="E180" s="193" t="s">
        <v>1</v>
      </c>
      <c r="F180" s="194" t="s">
        <v>268</v>
      </c>
      <c r="H180" s="193" t="s">
        <v>1</v>
      </c>
      <c r="I180" s="228"/>
      <c r="L180" s="192"/>
      <c r="M180" s="195"/>
      <c r="N180" s="196"/>
      <c r="O180" s="196"/>
      <c r="P180" s="196"/>
      <c r="Q180" s="196"/>
      <c r="R180" s="196"/>
      <c r="S180" s="196"/>
      <c r="T180" s="197"/>
      <c r="AT180" s="193" t="s">
        <v>175</v>
      </c>
      <c r="AU180" s="193" t="s">
        <v>87</v>
      </c>
      <c r="AV180" s="191" t="s">
        <v>85</v>
      </c>
      <c r="AW180" s="191" t="s">
        <v>33</v>
      </c>
      <c r="AX180" s="191" t="s">
        <v>78</v>
      </c>
      <c r="AY180" s="193" t="s">
        <v>164</v>
      </c>
    </row>
    <row r="181" spans="1:65" s="191" customFormat="1" x14ac:dyDescent="0.2">
      <c r="B181" s="192"/>
      <c r="D181" s="185" t="s">
        <v>175</v>
      </c>
      <c r="E181" s="193" t="s">
        <v>1</v>
      </c>
      <c r="F181" s="194" t="s">
        <v>269</v>
      </c>
      <c r="H181" s="193" t="s">
        <v>1</v>
      </c>
      <c r="I181" s="228"/>
      <c r="L181" s="192"/>
      <c r="M181" s="195"/>
      <c r="N181" s="196"/>
      <c r="O181" s="196"/>
      <c r="P181" s="196"/>
      <c r="Q181" s="196"/>
      <c r="R181" s="196"/>
      <c r="S181" s="196"/>
      <c r="T181" s="197"/>
      <c r="AT181" s="193" t="s">
        <v>175</v>
      </c>
      <c r="AU181" s="193" t="s">
        <v>87</v>
      </c>
      <c r="AV181" s="191" t="s">
        <v>85</v>
      </c>
      <c r="AW181" s="191" t="s">
        <v>33</v>
      </c>
      <c r="AX181" s="191" t="s">
        <v>78</v>
      </c>
      <c r="AY181" s="193" t="s">
        <v>164</v>
      </c>
    </row>
    <row r="182" spans="1:65" s="198" customFormat="1" x14ac:dyDescent="0.2">
      <c r="B182" s="199"/>
      <c r="D182" s="185" t="s">
        <v>175</v>
      </c>
      <c r="E182" s="200" t="s">
        <v>1</v>
      </c>
      <c r="F182" s="201" t="s">
        <v>1242</v>
      </c>
      <c r="H182" s="202">
        <v>222.67699999999999</v>
      </c>
      <c r="I182" s="229"/>
      <c r="L182" s="199"/>
      <c r="M182" s="203"/>
      <c r="N182" s="204"/>
      <c r="O182" s="204"/>
      <c r="P182" s="204"/>
      <c r="Q182" s="204"/>
      <c r="R182" s="204"/>
      <c r="S182" s="204"/>
      <c r="T182" s="205"/>
      <c r="AT182" s="200" t="s">
        <v>175</v>
      </c>
      <c r="AU182" s="200" t="s">
        <v>87</v>
      </c>
      <c r="AV182" s="198" t="s">
        <v>87</v>
      </c>
      <c r="AW182" s="198" t="s">
        <v>33</v>
      </c>
      <c r="AX182" s="198" t="s">
        <v>78</v>
      </c>
      <c r="AY182" s="200" t="s">
        <v>164</v>
      </c>
    </row>
    <row r="183" spans="1:65" s="206" customFormat="1" x14ac:dyDescent="0.2">
      <c r="B183" s="207"/>
      <c r="D183" s="185" t="s">
        <v>175</v>
      </c>
      <c r="E183" s="208" t="s">
        <v>1</v>
      </c>
      <c r="F183" s="209" t="s">
        <v>233</v>
      </c>
      <c r="H183" s="210">
        <v>222.67699999999999</v>
      </c>
      <c r="I183" s="230"/>
      <c r="L183" s="207"/>
      <c r="M183" s="211"/>
      <c r="N183" s="212"/>
      <c r="O183" s="212"/>
      <c r="P183" s="212"/>
      <c r="Q183" s="212"/>
      <c r="R183" s="212"/>
      <c r="S183" s="212"/>
      <c r="T183" s="213"/>
      <c r="AT183" s="208" t="s">
        <v>175</v>
      </c>
      <c r="AU183" s="208" t="s">
        <v>87</v>
      </c>
      <c r="AV183" s="206" t="s">
        <v>171</v>
      </c>
      <c r="AW183" s="206" t="s">
        <v>33</v>
      </c>
      <c r="AX183" s="206" t="s">
        <v>85</v>
      </c>
      <c r="AY183" s="208" t="s">
        <v>164</v>
      </c>
    </row>
    <row r="184" spans="1:65" s="97" customFormat="1" ht="33" customHeight="1" x14ac:dyDescent="0.2">
      <c r="A184" s="95"/>
      <c r="B184" s="94"/>
      <c r="C184" s="173" t="s">
        <v>8</v>
      </c>
      <c r="D184" s="173" t="s">
        <v>166</v>
      </c>
      <c r="E184" s="174" t="s">
        <v>272</v>
      </c>
      <c r="F184" s="175" t="s">
        <v>273</v>
      </c>
      <c r="G184" s="176" t="s">
        <v>215</v>
      </c>
      <c r="H184" s="177">
        <v>152.22</v>
      </c>
      <c r="I184" s="73"/>
      <c r="J184" s="178">
        <f>ROUND(I184*H184,2)</f>
        <v>0</v>
      </c>
      <c r="K184" s="175" t="s">
        <v>170</v>
      </c>
      <c r="L184" s="94"/>
      <c r="M184" s="179" t="s">
        <v>1</v>
      </c>
      <c r="N184" s="180" t="s">
        <v>43</v>
      </c>
      <c r="O184" s="181">
        <v>0.115</v>
      </c>
      <c r="P184" s="181">
        <f>O184*H184</f>
        <v>17.505300000000002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95"/>
      <c r="V184" s="95"/>
      <c r="W184" s="95"/>
      <c r="X184" s="95"/>
      <c r="Y184" s="95"/>
      <c r="Z184" s="95"/>
      <c r="AA184" s="95"/>
      <c r="AB184" s="95"/>
      <c r="AC184" s="95"/>
      <c r="AD184" s="95"/>
      <c r="AE184" s="95"/>
      <c r="AR184" s="183" t="s">
        <v>171</v>
      </c>
      <c r="AT184" s="183" t="s">
        <v>166</v>
      </c>
      <c r="AU184" s="183" t="s">
        <v>87</v>
      </c>
      <c r="AY184" s="87" t="s">
        <v>164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87" t="s">
        <v>85</v>
      </c>
      <c r="BK184" s="184">
        <f>ROUND(I184*H184,2)</f>
        <v>0</v>
      </c>
      <c r="BL184" s="87" t="s">
        <v>171</v>
      </c>
      <c r="BM184" s="183" t="s">
        <v>1243</v>
      </c>
    </row>
    <row r="185" spans="1:65" s="191" customFormat="1" x14ac:dyDescent="0.2">
      <c r="B185" s="192"/>
      <c r="D185" s="185" t="s">
        <v>175</v>
      </c>
      <c r="E185" s="193" t="s">
        <v>1</v>
      </c>
      <c r="F185" s="194" t="s">
        <v>626</v>
      </c>
      <c r="H185" s="193" t="s">
        <v>1</v>
      </c>
      <c r="I185" s="228"/>
      <c r="L185" s="192"/>
      <c r="M185" s="195"/>
      <c r="N185" s="196"/>
      <c r="O185" s="196"/>
      <c r="P185" s="196"/>
      <c r="Q185" s="196"/>
      <c r="R185" s="196"/>
      <c r="S185" s="196"/>
      <c r="T185" s="197"/>
      <c r="AT185" s="193" t="s">
        <v>175</v>
      </c>
      <c r="AU185" s="193" t="s">
        <v>87</v>
      </c>
      <c r="AV185" s="191" t="s">
        <v>85</v>
      </c>
      <c r="AW185" s="191" t="s">
        <v>33</v>
      </c>
      <c r="AX185" s="191" t="s">
        <v>78</v>
      </c>
      <c r="AY185" s="193" t="s">
        <v>164</v>
      </c>
    </row>
    <row r="186" spans="1:65" s="191" customFormat="1" x14ac:dyDescent="0.2">
      <c r="B186" s="192"/>
      <c r="D186" s="185" t="s">
        <v>175</v>
      </c>
      <c r="E186" s="193" t="s">
        <v>1</v>
      </c>
      <c r="F186" s="194" t="s">
        <v>228</v>
      </c>
      <c r="H186" s="193" t="s">
        <v>1</v>
      </c>
      <c r="I186" s="228"/>
      <c r="L186" s="192"/>
      <c r="M186" s="195"/>
      <c r="N186" s="196"/>
      <c r="O186" s="196"/>
      <c r="P186" s="196"/>
      <c r="Q186" s="196"/>
      <c r="R186" s="196"/>
      <c r="S186" s="196"/>
      <c r="T186" s="197"/>
      <c r="AT186" s="193" t="s">
        <v>175</v>
      </c>
      <c r="AU186" s="193" t="s">
        <v>87</v>
      </c>
      <c r="AV186" s="191" t="s">
        <v>85</v>
      </c>
      <c r="AW186" s="191" t="s">
        <v>33</v>
      </c>
      <c r="AX186" s="191" t="s">
        <v>78</v>
      </c>
      <c r="AY186" s="193" t="s">
        <v>164</v>
      </c>
    </row>
    <row r="187" spans="1:65" s="198" customFormat="1" ht="22.5" x14ac:dyDescent="0.2">
      <c r="B187" s="199"/>
      <c r="D187" s="185" t="s">
        <v>175</v>
      </c>
      <c r="E187" s="200" t="s">
        <v>1</v>
      </c>
      <c r="F187" s="201" t="s">
        <v>1244</v>
      </c>
      <c r="H187" s="202">
        <v>152.22</v>
      </c>
      <c r="I187" s="229"/>
      <c r="L187" s="199"/>
      <c r="M187" s="203"/>
      <c r="N187" s="204"/>
      <c r="O187" s="204"/>
      <c r="P187" s="204"/>
      <c r="Q187" s="204"/>
      <c r="R187" s="204"/>
      <c r="S187" s="204"/>
      <c r="T187" s="205"/>
      <c r="AT187" s="200" t="s">
        <v>175</v>
      </c>
      <c r="AU187" s="200" t="s">
        <v>87</v>
      </c>
      <c r="AV187" s="198" t="s">
        <v>87</v>
      </c>
      <c r="AW187" s="198" t="s">
        <v>33</v>
      </c>
      <c r="AX187" s="198" t="s">
        <v>85</v>
      </c>
      <c r="AY187" s="200" t="s">
        <v>164</v>
      </c>
    </row>
    <row r="188" spans="1:65" s="97" customFormat="1" ht="33" customHeight="1" x14ac:dyDescent="0.2">
      <c r="A188" s="95"/>
      <c r="B188" s="94"/>
      <c r="C188" s="214" t="s">
        <v>263</v>
      </c>
      <c r="D188" s="214" t="s">
        <v>278</v>
      </c>
      <c r="E188" s="215" t="s">
        <v>279</v>
      </c>
      <c r="F188" s="216" t="s">
        <v>280</v>
      </c>
      <c r="G188" s="217" t="s">
        <v>281</v>
      </c>
      <c r="H188" s="218">
        <v>304.44400000000002</v>
      </c>
      <c r="I188" s="74"/>
      <c r="J188" s="219">
        <f>ROUND(I188*H188,2)</f>
        <v>0</v>
      </c>
      <c r="K188" s="216" t="s">
        <v>1</v>
      </c>
      <c r="L188" s="220"/>
      <c r="M188" s="221" t="s">
        <v>1</v>
      </c>
      <c r="N188" s="222" t="s">
        <v>43</v>
      </c>
      <c r="O188" s="181">
        <v>0</v>
      </c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R188" s="183" t="s">
        <v>212</v>
      </c>
      <c r="AT188" s="183" t="s">
        <v>278</v>
      </c>
      <c r="AU188" s="183" t="s">
        <v>87</v>
      </c>
      <c r="AY188" s="87" t="s">
        <v>164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87" t="s">
        <v>85</v>
      </c>
      <c r="BK188" s="184">
        <f>ROUND(I188*H188,2)</f>
        <v>0</v>
      </c>
      <c r="BL188" s="87" t="s">
        <v>171</v>
      </c>
      <c r="BM188" s="183" t="s">
        <v>1245</v>
      </c>
    </row>
    <row r="189" spans="1:65" s="97" customFormat="1" ht="19.5" x14ac:dyDescent="0.2">
      <c r="A189" s="95"/>
      <c r="B189" s="94"/>
      <c r="C189" s="95"/>
      <c r="D189" s="185" t="s">
        <v>173</v>
      </c>
      <c r="E189" s="95"/>
      <c r="F189" s="186" t="s">
        <v>283</v>
      </c>
      <c r="G189" s="95"/>
      <c r="H189" s="95"/>
      <c r="I189" s="227"/>
      <c r="J189" s="95"/>
      <c r="K189" s="95"/>
      <c r="L189" s="94"/>
      <c r="M189" s="187"/>
      <c r="N189" s="188"/>
      <c r="O189" s="189"/>
      <c r="P189" s="189"/>
      <c r="Q189" s="189"/>
      <c r="R189" s="189"/>
      <c r="S189" s="189"/>
      <c r="T189" s="190"/>
      <c r="U189" s="95"/>
      <c r="V189" s="95"/>
      <c r="W189" s="95"/>
      <c r="X189" s="95"/>
      <c r="Y189" s="95"/>
      <c r="Z189" s="95"/>
      <c r="AA189" s="95"/>
      <c r="AB189" s="95"/>
      <c r="AC189" s="95"/>
      <c r="AD189" s="95"/>
      <c r="AE189" s="95"/>
      <c r="AT189" s="87" t="s">
        <v>173</v>
      </c>
      <c r="AU189" s="87" t="s">
        <v>87</v>
      </c>
    </row>
    <row r="190" spans="1:65" s="198" customFormat="1" x14ac:dyDescent="0.2">
      <c r="B190" s="199"/>
      <c r="D190" s="185" t="s">
        <v>175</v>
      </c>
      <c r="E190" s="200" t="s">
        <v>1</v>
      </c>
      <c r="F190" s="201" t="s">
        <v>1246</v>
      </c>
      <c r="H190" s="202">
        <v>304.44400000000002</v>
      </c>
      <c r="I190" s="229"/>
      <c r="L190" s="199"/>
      <c r="M190" s="203"/>
      <c r="N190" s="204"/>
      <c r="O190" s="204"/>
      <c r="P190" s="204"/>
      <c r="Q190" s="204"/>
      <c r="R190" s="204"/>
      <c r="S190" s="204"/>
      <c r="T190" s="205"/>
      <c r="AT190" s="200" t="s">
        <v>175</v>
      </c>
      <c r="AU190" s="200" t="s">
        <v>87</v>
      </c>
      <c r="AV190" s="198" t="s">
        <v>87</v>
      </c>
      <c r="AW190" s="198" t="s">
        <v>33</v>
      </c>
      <c r="AX190" s="198" t="s">
        <v>85</v>
      </c>
      <c r="AY190" s="200" t="s">
        <v>164</v>
      </c>
    </row>
    <row r="191" spans="1:65" s="97" customFormat="1" ht="55.5" customHeight="1" x14ac:dyDescent="0.2">
      <c r="A191" s="95"/>
      <c r="B191" s="94"/>
      <c r="C191" s="173" t="s">
        <v>271</v>
      </c>
      <c r="D191" s="173" t="s">
        <v>166</v>
      </c>
      <c r="E191" s="174" t="s">
        <v>286</v>
      </c>
      <c r="F191" s="175" t="s">
        <v>287</v>
      </c>
      <c r="G191" s="176" t="s">
        <v>215</v>
      </c>
      <c r="H191" s="177">
        <v>31.03</v>
      </c>
      <c r="I191" s="73"/>
      <c r="J191" s="178">
        <f>ROUND(I191*H191,2)</f>
        <v>0</v>
      </c>
      <c r="K191" s="175" t="s">
        <v>170</v>
      </c>
      <c r="L191" s="94"/>
      <c r="M191" s="179" t="s">
        <v>1</v>
      </c>
      <c r="N191" s="180" t="s">
        <v>43</v>
      </c>
      <c r="O191" s="181">
        <v>0.28599999999999998</v>
      </c>
      <c r="P191" s="181">
        <f>O191*H191</f>
        <v>8.8745799999999999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R191" s="183" t="s">
        <v>171</v>
      </c>
      <c r="AT191" s="183" t="s">
        <v>166</v>
      </c>
      <c r="AU191" s="183" t="s">
        <v>87</v>
      </c>
      <c r="AY191" s="87" t="s">
        <v>164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87" t="s">
        <v>85</v>
      </c>
      <c r="BK191" s="184">
        <f>ROUND(I191*H191,2)</f>
        <v>0</v>
      </c>
      <c r="BL191" s="87" t="s">
        <v>171</v>
      </c>
      <c r="BM191" s="183" t="s">
        <v>1247</v>
      </c>
    </row>
    <row r="192" spans="1:65" s="191" customFormat="1" x14ac:dyDescent="0.2">
      <c r="B192" s="192"/>
      <c r="D192" s="185" t="s">
        <v>175</v>
      </c>
      <c r="E192" s="193" t="s">
        <v>1</v>
      </c>
      <c r="F192" s="194" t="s">
        <v>626</v>
      </c>
      <c r="H192" s="193" t="s">
        <v>1</v>
      </c>
      <c r="I192" s="228"/>
      <c r="L192" s="192"/>
      <c r="M192" s="195"/>
      <c r="N192" s="196"/>
      <c r="O192" s="196"/>
      <c r="P192" s="196"/>
      <c r="Q192" s="196"/>
      <c r="R192" s="196"/>
      <c r="S192" s="196"/>
      <c r="T192" s="197"/>
      <c r="AT192" s="193" t="s">
        <v>175</v>
      </c>
      <c r="AU192" s="193" t="s">
        <v>87</v>
      </c>
      <c r="AV192" s="191" t="s">
        <v>85</v>
      </c>
      <c r="AW192" s="191" t="s">
        <v>33</v>
      </c>
      <c r="AX192" s="191" t="s">
        <v>78</v>
      </c>
      <c r="AY192" s="193" t="s">
        <v>164</v>
      </c>
    </row>
    <row r="193" spans="1:65" s="191" customFormat="1" x14ac:dyDescent="0.2">
      <c r="B193" s="192"/>
      <c r="D193" s="185" t="s">
        <v>175</v>
      </c>
      <c r="E193" s="193" t="s">
        <v>1</v>
      </c>
      <c r="F193" s="194" t="s">
        <v>228</v>
      </c>
      <c r="H193" s="193" t="s">
        <v>1</v>
      </c>
      <c r="I193" s="228"/>
      <c r="L193" s="192"/>
      <c r="M193" s="195"/>
      <c r="N193" s="196"/>
      <c r="O193" s="196"/>
      <c r="P193" s="196"/>
      <c r="Q193" s="196"/>
      <c r="R193" s="196"/>
      <c r="S193" s="196"/>
      <c r="T193" s="197"/>
      <c r="AT193" s="193" t="s">
        <v>175</v>
      </c>
      <c r="AU193" s="193" t="s">
        <v>87</v>
      </c>
      <c r="AV193" s="191" t="s">
        <v>85</v>
      </c>
      <c r="AW193" s="191" t="s">
        <v>33</v>
      </c>
      <c r="AX193" s="191" t="s">
        <v>78</v>
      </c>
      <c r="AY193" s="193" t="s">
        <v>164</v>
      </c>
    </row>
    <row r="194" spans="1:65" s="198" customFormat="1" x14ac:dyDescent="0.2">
      <c r="B194" s="199"/>
      <c r="D194" s="185" t="s">
        <v>175</v>
      </c>
      <c r="E194" s="200" t="s">
        <v>1</v>
      </c>
      <c r="F194" s="201" t="s">
        <v>1248</v>
      </c>
      <c r="H194" s="202">
        <v>31.03</v>
      </c>
      <c r="I194" s="229"/>
      <c r="L194" s="199"/>
      <c r="M194" s="203"/>
      <c r="N194" s="204"/>
      <c r="O194" s="204"/>
      <c r="P194" s="204"/>
      <c r="Q194" s="204"/>
      <c r="R194" s="204"/>
      <c r="S194" s="204"/>
      <c r="T194" s="205"/>
      <c r="AT194" s="200" t="s">
        <v>175</v>
      </c>
      <c r="AU194" s="200" t="s">
        <v>87</v>
      </c>
      <c r="AV194" s="198" t="s">
        <v>87</v>
      </c>
      <c r="AW194" s="198" t="s">
        <v>33</v>
      </c>
      <c r="AX194" s="198" t="s">
        <v>85</v>
      </c>
      <c r="AY194" s="200" t="s">
        <v>164</v>
      </c>
    </row>
    <row r="195" spans="1:65" s="97" customFormat="1" ht="16.5" customHeight="1" x14ac:dyDescent="0.2">
      <c r="A195" s="95"/>
      <c r="B195" s="94"/>
      <c r="C195" s="214" t="s">
        <v>277</v>
      </c>
      <c r="D195" s="214" t="s">
        <v>278</v>
      </c>
      <c r="E195" s="215" t="s">
        <v>292</v>
      </c>
      <c r="F195" s="216" t="s">
        <v>293</v>
      </c>
      <c r="G195" s="217" t="s">
        <v>281</v>
      </c>
      <c r="H195" s="218">
        <v>62.06</v>
      </c>
      <c r="I195" s="74"/>
      <c r="J195" s="219">
        <f>ROUND(I195*H195,2)</f>
        <v>0</v>
      </c>
      <c r="K195" s="216" t="s">
        <v>170</v>
      </c>
      <c r="L195" s="220"/>
      <c r="M195" s="221" t="s">
        <v>1</v>
      </c>
      <c r="N195" s="222" t="s">
        <v>43</v>
      </c>
      <c r="O195" s="181">
        <v>0</v>
      </c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95"/>
      <c r="V195" s="95"/>
      <c r="W195" s="95"/>
      <c r="X195" s="95"/>
      <c r="Y195" s="95"/>
      <c r="Z195" s="95"/>
      <c r="AA195" s="95"/>
      <c r="AB195" s="95"/>
      <c r="AC195" s="95"/>
      <c r="AD195" s="95"/>
      <c r="AE195" s="95"/>
      <c r="AR195" s="183" t="s">
        <v>212</v>
      </c>
      <c r="AT195" s="183" t="s">
        <v>278</v>
      </c>
      <c r="AU195" s="183" t="s">
        <v>87</v>
      </c>
      <c r="AY195" s="87" t="s">
        <v>164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87" t="s">
        <v>85</v>
      </c>
      <c r="BK195" s="184">
        <f>ROUND(I195*H195,2)</f>
        <v>0</v>
      </c>
      <c r="BL195" s="87" t="s">
        <v>171</v>
      </c>
      <c r="BM195" s="183" t="s">
        <v>1249</v>
      </c>
    </row>
    <row r="196" spans="1:65" s="97" customFormat="1" ht="19.5" x14ac:dyDescent="0.2">
      <c r="A196" s="95"/>
      <c r="B196" s="94"/>
      <c r="C196" s="95"/>
      <c r="D196" s="185" t="s">
        <v>173</v>
      </c>
      <c r="E196" s="95"/>
      <c r="F196" s="186" t="s">
        <v>283</v>
      </c>
      <c r="G196" s="95"/>
      <c r="H196" s="95"/>
      <c r="I196" s="227"/>
      <c r="J196" s="95"/>
      <c r="K196" s="95"/>
      <c r="L196" s="94"/>
      <c r="M196" s="187"/>
      <c r="N196" s="188"/>
      <c r="O196" s="189"/>
      <c r="P196" s="189"/>
      <c r="Q196" s="189"/>
      <c r="R196" s="189"/>
      <c r="S196" s="189"/>
      <c r="T196" s="190"/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  <c r="AT196" s="87" t="s">
        <v>173</v>
      </c>
      <c r="AU196" s="87" t="s">
        <v>87</v>
      </c>
    </row>
    <row r="197" spans="1:65" s="198" customFormat="1" x14ac:dyDescent="0.2">
      <c r="B197" s="199"/>
      <c r="D197" s="185" t="s">
        <v>175</v>
      </c>
      <c r="F197" s="201" t="s">
        <v>1250</v>
      </c>
      <c r="H197" s="202">
        <v>62.06</v>
      </c>
      <c r="I197" s="229"/>
      <c r="L197" s="199"/>
      <c r="M197" s="203"/>
      <c r="N197" s="204"/>
      <c r="O197" s="204"/>
      <c r="P197" s="204"/>
      <c r="Q197" s="204"/>
      <c r="R197" s="204"/>
      <c r="S197" s="204"/>
      <c r="T197" s="205"/>
      <c r="AT197" s="200" t="s">
        <v>175</v>
      </c>
      <c r="AU197" s="200" t="s">
        <v>87</v>
      </c>
      <c r="AV197" s="198" t="s">
        <v>87</v>
      </c>
      <c r="AW197" s="198" t="s">
        <v>3</v>
      </c>
      <c r="AX197" s="198" t="s">
        <v>85</v>
      </c>
      <c r="AY197" s="200" t="s">
        <v>164</v>
      </c>
    </row>
    <row r="198" spans="1:65" s="160" customFormat="1" ht="22.9" customHeight="1" x14ac:dyDescent="0.2">
      <c r="B198" s="161"/>
      <c r="D198" s="162" t="s">
        <v>77</v>
      </c>
      <c r="E198" s="171" t="s">
        <v>87</v>
      </c>
      <c r="F198" s="171" t="s">
        <v>316</v>
      </c>
      <c r="I198" s="231"/>
      <c r="J198" s="172">
        <f>BK198</f>
        <v>0</v>
      </c>
      <c r="L198" s="161"/>
      <c r="M198" s="165"/>
      <c r="N198" s="166"/>
      <c r="O198" s="166"/>
      <c r="P198" s="167">
        <f>SUM(P199:P203)</f>
        <v>24.204239999999999</v>
      </c>
      <c r="Q198" s="166"/>
      <c r="R198" s="167">
        <f>SUM(R199:R203)</f>
        <v>9.1359499999999996E-2</v>
      </c>
      <c r="S198" s="166"/>
      <c r="T198" s="168">
        <f>SUM(T199:T203)</f>
        <v>0</v>
      </c>
      <c r="AR198" s="162" t="s">
        <v>85</v>
      </c>
      <c r="AT198" s="169" t="s">
        <v>77</v>
      </c>
      <c r="AU198" s="169" t="s">
        <v>85</v>
      </c>
      <c r="AY198" s="162" t="s">
        <v>164</v>
      </c>
      <c r="BK198" s="170">
        <f>SUM(BK199:BK203)</f>
        <v>0</v>
      </c>
    </row>
    <row r="199" spans="1:65" s="97" customFormat="1" ht="33" customHeight="1" x14ac:dyDescent="0.2">
      <c r="A199" s="95"/>
      <c r="B199" s="94"/>
      <c r="C199" s="173" t="s">
        <v>285</v>
      </c>
      <c r="D199" s="173" t="s">
        <v>166</v>
      </c>
      <c r="E199" s="174" t="s">
        <v>318</v>
      </c>
      <c r="F199" s="175" t="s">
        <v>319</v>
      </c>
      <c r="G199" s="176" t="s">
        <v>215</v>
      </c>
      <c r="H199" s="177">
        <v>18.146999999999998</v>
      </c>
      <c r="I199" s="73"/>
      <c r="J199" s="178">
        <f>ROUND(I199*H199,2)</f>
        <v>0</v>
      </c>
      <c r="K199" s="175" t="s">
        <v>170</v>
      </c>
      <c r="L199" s="94"/>
      <c r="M199" s="179" t="s">
        <v>1</v>
      </c>
      <c r="N199" s="180" t="s">
        <v>43</v>
      </c>
      <c r="O199" s="181">
        <v>0.92</v>
      </c>
      <c r="P199" s="181">
        <f>O199*H199</f>
        <v>16.695239999999998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95"/>
      <c r="V199" s="95"/>
      <c r="W199" s="95"/>
      <c r="X199" s="95"/>
      <c r="Y199" s="95"/>
      <c r="Z199" s="95"/>
      <c r="AA199" s="95"/>
      <c r="AB199" s="95"/>
      <c r="AC199" s="95"/>
      <c r="AD199" s="95"/>
      <c r="AE199" s="95"/>
      <c r="AR199" s="183" t="s">
        <v>171</v>
      </c>
      <c r="AT199" s="183" t="s">
        <v>166</v>
      </c>
      <c r="AU199" s="183" t="s">
        <v>87</v>
      </c>
      <c r="AY199" s="87" t="s">
        <v>164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87" t="s">
        <v>85</v>
      </c>
      <c r="BK199" s="184">
        <f>ROUND(I199*H199,2)</f>
        <v>0</v>
      </c>
      <c r="BL199" s="87" t="s">
        <v>171</v>
      </c>
      <c r="BM199" s="183" t="s">
        <v>1251</v>
      </c>
    </row>
    <row r="200" spans="1:65" s="191" customFormat="1" x14ac:dyDescent="0.2">
      <c r="B200" s="192"/>
      <c r="D200" s="185" t="s">
        <v>175</v>
      </c>
      <c r="E200" s="193" t="s">
        <v>1</v>
      </c>
      <c r="F200" s="194" t="s">
        <v>579</v>
      </c>
      <c r="H200" s="193" t="s">
        <v>1</v>
      </c>
      <c r="I200" s="228"/>
      <c r="L200" s="192"/>
      <c r="M200" s="195"/>
      <c r="N200" s="196"/>
      <c r="O200" s="196"/>
      <c r="P200" s="196"/>
      <c r="Q200" s="196"/>
      <c r="R200" s="196"/>
      <c r="S200" s="196"/>
      <c r="T200" s="197"/>
      <c r="AT200" s="193" t="s">
        <v>175</v>
      </c>
      <c r="AU200" s="193" t="s">
        <v>87</v>
      </c>
      <c r="AV200" s="191" t="s">
        <v>85</v>
      </c>
      <c r="AW200" s="191" t="s">
        <v>33</v>
      </c>
      <c r="AX200" s="191" t="s">
        <v>78</v>
      </c>
      <c r="AY200" s="193" t="s">
        <v>164</v>
      </c>
    </row>
    <row r="201" spans="1:65" s="198" customFormat="1" x14ac:dyDescent="0.2">
      <c r="B201" s="199"/>
      <c r="D201" s="185" t="s">
        <v>175</v>
      </c>
      <c r="E201" s="200" t="s">
        <v>1</v>
      </c>
      <c r="F201" s="201" t="s">
        <v>1230</v>
      </c>
      <c r="H201" s="202">
        <v>18.146999999999998</v>
      </c>
      <c r="I201" s="229"/>
      <c r="L201" s="199"/>
      <c r="M201" s="203"/>
      <c r="N201" s="204"/>
      <c r="O201" s="204"/>
      <c r="P201" s="204"/>
      <c r="Q201" s="204"/>
      <c r="R201" s="204"/>
      <c r="S201" s="204"/>
      <c r="T201" s="205"/>
      <c r="AT201" s="200" t="s">
        <v>175</v>
      </c>
      <c r="AU201" s="200" t="s">
        <v>87</v>
      </c>
      <c r="AV201" s="198" t="s">
        <v>87</v>
      </c>
      <c r="AW201" s="198" t="s">
        <v>33</v>
      </c>
      <c r="AX201" s="198" t="s">
        <v>85</v>
      </c>
      <c r="AY201" s="200" t="s">
        <v>164</v>
      </c>
    </row>
    <row r="202" spans="1:65" s="97" customFormat="1" ht="21.75" customHeight="1" x14ac:dyDescent="0.2">
      <c r="A202" s="95"/>
      <c r="B202" s="94"/>
      <c r="C202" s="173" t="s">
        <v>291</v>
      </c>
      <c r="D202" s="173" t="s">
        <v>166</v>
      </c>
      <c r="E202" s="174" t="s">
        <v>322</v>
      </c>
      <c r="F202" s="175" t="s">
        <v>323</v>
      </c>
      <c r="G202" s="176" t="s">
        <v>187</v>
      </c>
      <c r="H202" s="177">
        <v>125.15</v>
      </c>
      <c r="I202" s="73"/>
      <c r="J202" s="178">
        <f>ROUND(I202*H202,2)</f>
        <v>0</v>
      </c>
      <c r="K202" s="175" t="s">
        <v>170</v>
      </c>
      <c r="L202" s="94"/>
      <c r="M202" s="179" t="s">
        <v>1</v>
      </c>
      <c r="N202" s="180" t="s">
        <v>43</v>
      </c>
      <c r="O202" s="181">
        <v>0.06</v>
      </c>
      <c r="P202" s="181">
        <f>O202*H202</f>
        <v>7.5090000000000003</v>
      </c>
      <c r="Q202" s="181">
        <v>7.2999999999999996E-4</v>
      </c>
      <c r="R202" s="181">
        <f>Q202*H202</f>
        <v>9.1359499999999996E-2</v>
      </c>
      <c r="S202" s="181">
        <v>0</v>
      </c>
      <c r="T202" s="182">
        <f>S202*H202</f>
        <v>0</v>
      </c>
      <c r="U202" s="95"/>
      <c r="V202" s="95"/>
      <c r="W202" s="95"/>
      <c r="X202" s="95"/>
      <c r="Y202" s="95"/>
      <c r="Z202" s="95"/>
      <c r="AA202" s="95"/>
      <c r="AB202" s="95"/>
      <c r="AC202" s="95"/>
      <c r="AD202" s="95"/>
      <c r="AE202" s="95"/>
      <c r="AR202" s="183" t="s">
        <v>171</v>
      </c>
      <c r="AT202" s="183" t="s">
        <v>166</v>
      </c>
      <c r="AU202" s="183" t="s">
        <v>87</v>
      </c>
      <c r="AY202" s="87" t="s">
        <v>164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87" t="s">
        <v>85</v>
      </c>
      <c r="BK202" s="184">
        <f>ROUND(I202*H202,2)</f>
        <v>0</v>
      </c>
      <c r="BL202" s="87" t="s">
        <v>171</v>
      </c>
      <c r="BM202" s="183" t="s">
        <v>1252</v>
      </c>
    </row>
    <row r="203" spans="1:65" s="198" customFormat="1" x14ac:dyDescent="0.2">
      <c r="B203" s="199"/>
      <c r="D203" s="185" t="s">
        <v>175</v>
      </c>
      <c r="E203" s="200" t="s">
        <v>1</v>
      </c>
      <c r="F203" s="201" t="s">
        <v>1253</v>
      </c>
      <c r="H203" s="202">
        <v>125.15</v>
      </c>
      <c r="I203" s="229"/>
      <c r="L203" s="199"/>
      <c r="M203" s="203"/>
      <c r="N203" s="204"/>
      <c r="O203" s="204"/>
      <c r="P203" s="204"/>
      <c r="Q203" s="204"/>
      <c r="R203" s="204"/>
      <c r="S203" s="204"/>
      <c r="T203" s="205"/>
      <c r="AT203" s="200" t="s">
        <v>175</v>
      </c>
      <c r="AU203" s="200" t="s">
        <v>87</v>
      </c>
      <c r="AV203" s="198" t="s">
        <v>87</v>
      </c>
      <c r="AW203" s="198" t="s">
        <v>33</v>
      </c>
      <c r="AX203" s="198" t="s">
        <v>85</v>
      </c>
      <c r="AY203" s="200" t="s">
        <v>164</v>
      </c>
    </row>
    <row r="204" spans="1:65" s="160" customFormat="1" ht="22.9" customHeight="1" x14ac:dyDescent="0.2">
      <c r="B204" s="161"/>
      <c r="D204" s="162" t="s">
        <v>77</v>
      </c>
      <c r="E204" s="171" t="s">
        <v>171</v>
      </c>
      <c r="F204" s="171" t="s">
        <v>339</v>
      </c>
      <c r="I204" s="231"/>
      <c r="J204" s="172">
        <f>BK204</f>
        <v>0</v>
      </c>
      <c r="L204" s="161"/>
      <c r="M204" s="165"/>
      <c r="N204" s="166"/>
      <c r="O204" s="166"/>
      <c r="P204" s="167">
        <f>SUM(P205:P214)</f>
        <v>36.140118000000001</v>
      </c>
      <c r="Q204" s="166"/>
      <c r="R204" s="167">
        <f>SUM(R205:R214)</f>
        <v>9.9449999999999997E-2</v>
      </c>
      <c r="S204" s="166"/>
      <c r="T204" s="168">
        <f>SUM(T205:T214)</f>
        <v>0</v>
      </c>
      <c r="AR204" s="162" t="s">
        <v>85</v>
      </c>
      <c r="AT204" s="169" t="s">
        <v>77</v>
      </c>
      <c r="AU204" s="169" t="s">
        <v>85</v>
      </c>
      <c r="AY204" s="162" t="s">
        <v>164</v>
      </c>
      <c r="BK204" s="170">
        <f>SUM(BK205:BK214)</f>
        <v>0</v>
      </c>
    </row>
    <row r="205" spans="1:65" s="97" customFormat="1" ht="21.75" customHeight="1" x14ac:dyDescent="0.2">
      <c r="A205" s="95"/>
      <c r="B205" s="94"/>
      <c r="C205" s="173" t="s">
        <v>7</v>
      </c>
      <c r="D205" s="173" t="s">
        <v>166</v>
      </c>
      <c r="E205" s="174" t="s">
        <v>341</v>
      </c>
      <c r="F205" s="175" t="s">
        <v>342</v>
      </c>
      <c r="G205" s="176" t="s">
        <v>215</v>
      </c>
      <c r="H205" s="177">
        <v>20.65</v>
      </c>
      <c r="I205" s="73"/>
      <c r="J205" s="178">
        <f>ROUND(I205*H205,2)</f>
        <v>0</v>
      </c>
      <c r="K205" s="175" t="s">
        <v>170</v>
      </c>
      <c r="L205" s="94"/>
      <c r="M205" s="179" t="s">
        <v>1</v>
      </c>
      <c r="N205" s="180" t="s">
        <v>43</v>
      </c>
      <c r="O205" s="181">
        <v>1.6950000000000001</v>
      </c>
      <c r="P205" s="181">
        <f>O205*H205</f>
        <v>35.001750000000001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R205" s="183" t="s">
        <v>171</v>
      </c>
      <c r="AT205" s="183" t="s">
        <v>166</v>
      </c>
      <c r="AU205" s="183" t="s">
        <v>87</v>
      </c>
      <c r="AY205" s="87" t="s">
        <v>164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87" t="s">
        <v>85</v>
      </c>
      <c r="BK205" s="184">
        <f>ROUND(I205*H205,2)</f>
        <v>0</v>
      </c>
      <c r="BL205" s="87" t="s">
        <v>171</v>
      </c>
      <c r="BM205" s="183" t="s">
        <v>1254</v>
      </c>
    </row>
    <row r="206" spans="1:65" s="198" customFormat="1" x14ac:dyDescent="0.2">
      <c r="B206" s="199"/>
      <c r="D206" s="185" t="s">
        <v>175</v>
      </c>
      <c r="E206" s="200" t="s">
        <v>1</v>
      </c>
      <c r="F206" s="201" t="s">
        <v>1255</v>
      </c>
      <c r="H206" s="202">
        <v>20.65</v>
      </c>
      <c r="I206" s="229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175</v>
      </c>
      <c r="AU206" s="200" t="s">
        <v>87</v>
      </c>
      <c r="AV206" s="198" t="s">
        <v>87</v>
      </c>
      <c r="AW206" s="198" t="s">
        <v>33</v>
      </c>
      <c r="AX206" s="198" t="s">
        <v>85</v>
      </c>
      <c r="AY206" s="200" t="s">
        <v>164</v>
      </c>
    </row>
    <row r="207" spans="1:65" s="97" customFormat="1" ht="21.75" customHeight="1" x14ac:dyDescent="0.2">
      <c r="A207" s="95"/>
      <c r="B207" s="94"/>
      <c r="C207" s="173" t="s">
        <v>300</v>
      </c>
      <c r="D207" s="173" t="s">
        <v>166</v>
      </c>
      <c r="E207" s="174" t="s">
        <v>648</v>
      </c>
      <c r="F207" s="175" t="s">
        <v>649</v>
      </c>
      <c r="G207" s="176" t="s">
        <v>349</v>
      </c>
      <c r="H207" s="177">
        <v>13</v>
      </c>
      <c r="I207" s="73"/>
      <c r="J207" s="178">
        <f>ROUND(I207*H207,2)</f>
        <v>0</v>
      </c>
      <c r="K207" s="175" t="s">
        <v>170</v>
      </c>
      <c r="L207" s="94"/>
      <c r="M207" s="179" t="s">
        <v>1</v>
      </c>
      <c r="N207" s="180" t="s">
        <v>43</v>
      </c>
      <c r="O207" s="181">
        <v>7.3999999999999996E-2</v>
      </c>
      <c r="P207" s="181">
        <f>O207*H207</f>
        <v>0.96199999999999997</v>
      </c>
      <c r="Q207" s="181">
        <v>1.65E-3</v>
      </c>
      <c r="R207" s="181">
        <f>Q207*H207</f>
        <v>2.145E-2</v>
      </c>
      <c r="S207" s="181">
        <v>0</v>
      </c>
      <c r="T207" s="182">
        <f>S207*H207</f>
        <v>0</v>
      </c>
      <c r="U207" s="95"/>
      <c r="V207" s="95"/>
      <c r="W207" s="95"/>
      <c r="X207" s="95"/>
      <c r="Y207" s="95"/>
      <c r="Z207" s="95"/>
      <c r="AA207" s="95"/>
      <c r="AB207" s="95"/>
      <c r="AC207" s="95"/>
      <c r="AD207" s="95"/>
      <c r="AE207" s="95"/>
      <c r="AR207" s="183" t="s">
        <v>171</v>
      </c>
      <c r="AT207" s="183" t="s">
        <v>166</v>
      </c>
      <c r="AU207" s="183" t="s">
        <v>87</v>
      </c>
      <c r="AY207" s="87" t="s">
        <v>164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87" t="s">
        <v>85</v>
      </c>
      <c r="BK207" s="184">
        <f>ROUND(I207*H207,2)</f>
        <v>0</v>
      </c>
      <c r="BL207" s="87" t="s">
        <v>171</v>
      </c>
      <c r="BM207" s="183" t="s">
        <v>1256</v>
      </c>
    </row>
    <row r="208" spans="1:65" s="198" customFormat="1" x14ac:dyDescent="0.2">
      <c r="B208" s="199"/>
      <c r="D208" s="185" t="s">
        <v>175</v>
      </c>
      <c r="E208" s="200" t="s">
        <v>1</v>
      </c>
      <c r="F208" s="201" t="s">
        <v>245</v>
      </c>
      <c r="H208" s="202">
        <v>13</v>
      </c>
      <c r="I208" s="229"/>
      <c r="L208" s="199"/>
      <c r="M208" s="203"/>
      <c r="N208" s="204"/>
      <c r="O208" s="204"/>
      <c r="P208" s="204"/>
      <c r="Q208" s="204"/>
      <c r="R208" s="204"/>
      <c r="S208" s="204"/>
      <c r="T208" s="205"/>
      <c r="AT208" s="200" t="s">
        <v>175</v>
      </c>
      <c r="AU208" s="200" t="s">
        <v>87</v>
      </c>
      <c r="AV208" s="198" t="s">
        <v>87</v>
      </c>
      <c r="AW208" s="198" t="s">
        <v>33</v>
      </c>
      <c r="AX208" s="198" t="s">
        <v>85</v>
      </c>
      <c r="AY208" s="200" t="s">
        <v>164</v>
      </c>
    </row>
    <row r="209" spans="1:65" s="97" customFormat="1" ht="16.5" customHeight="1" x14ac:dyDescent="0.2">
      <c r="A209" s="95"/>
      <c r="B209" s="94"/>
      <c r="C209" s="214" t="s">
        <v>305</v>
      </c>
      <c r="D209" s="214" t="s">
        <v>278</v>
      </c>
      <c r="E209" s="215" t="s">
        <v>651</v>
      </c>
      <c r="F209" s="216" t="s">
        <v>652</v>
      </c>
      <c r="G209" s="217" t="s">
        <v>349</v>
      </c>
      <c r="H209" s="218">
        <v>13</v>
      </c>
      <c r="I209" s="74"/>
      <c r="J209" s="219">
        <f>ROUND(I209*H209,2)</f>
        <v>0</v>
      </c>
      <c r="K209" s="216" t="s">
        <v>1</v>
      </c>
      <c r="L209" s="220"/>
      <c r="M209" s="221" t="s">
        <v>1</v>
      </c>
      <c r="N209" s="222" t="s">
        <v>43</v>
      </c>
      <c r="O209" s="181">
        <v>0</v>
      </c>
      <c r="P209" s="181">
        <f>O209*H209</f>
        <v>0</v>
      </c>
      <c r="Q209" s="181">
        <v>6.0000000000000001E-3</v>
      </c>
      <c r="R209" s="181">
        <f>Q209*H209</f>
        <v>7.8E-2</v>
      </c>
      <c r="S209" s="181">
        <v>0</v>
      </c>
      <c r="T209" s="182">
        <f>S209*H209</f>
        <v>0</v>
      </c>
      <c r="U209" s="95"/>
      <c r="V209" s="95"/>
      <c r="W209" s="95"/>
      <c r="X209" s="95"/>
      <c r="Y209" s="95"/>
      <c r="Z209" s="95"/>
      <c r="AA209" s="95"/>
      <c r="AB209" s="95"/>
      <c r="AC209" s="95"/>
      <c r="AD209" s="95"/>
      <c r="AE209" s="95"/>
      <c r="AR209" s="183" t="s">
        <v>212</v>
      </c>
      <c r="AT209" s="183" t="s">
        <v>278</v>
      </c>
      <c r="AU209" s="183" t="s">
        <v>87</v>
      </c>
      <c r="AY209" s="87" t="s">
        <v>164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87" t="s">
        <v>85</v>
      </c>
      <c r="BK209" s="184">
        <f>ROUND(I209*H209,2)</f>
        <v>0</v>
      </c>
      <c r="BL209" s="87" t="s">
        <v>171</v>
      </c>
      <c r="BM209" s="183" t="s">
        <v>1257</v>
      </c>
    </row>
    <row r="210" spans="1:65" s="97" customFormat="1" ht="21.75" customHeight="1" x14ac:dyDescent="0.2">
      <c r="A210" s="95"/>
      <c r="B210" s="94"/>
      <c r="C210" s="173" t="s">
        <v>310</v>
      </c>
      <c r="D210" s="173" t="s">
        <v>166</v>
      </c>
      <c r="E210" s="174" t="s">
        <v>654</v>
      </c>
      <c r="F210" s="175" t="s">
        <v>655</v>
      </c>
      <c r="G210" s="176" t="s">
        <v>215</v>
      </c>
      <c r="H210" s="177">
        <v>0.14599999999999999</v>
      </c>
      <c r="I210" s="73"/>
      <c r="J210" s="178">
        <f>ROUND(I210*H210,2)</f>
        <v>0</v>
      </c>
      <c r="K210" s="175" t="s">
        <v>170</v>
      </c>
      <c r="L210" s="94"/>
      <c r="M210" s="179" t="s">
        <v>1</v>
      </c>
      <c r="N210" s="180" t="s">
        <v>43</v>
      </c>
      <c r="O210" s="181">
        <v>1.208</v>
      </c>
      <c r="P210" s="181">
        <f>O210*H210</f>
        <v>0.176368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95"/>
      <c r="V210" s="95"/>
      <c r="W210" s="95"/>
      <c r="X210" s="95"/>
      <c r="Y210" s="95"/>
      <c r="Z210" s="95"/>
      <c r="AA210" s="95"/>
      <c r="AB210" s="95"/>
      <c r="AC210" s="95"/>
      <c r="AD210" s="95"/>
      <c r="AE210" s="95"/>
      <c r="AR210" s="183" t="s">
        <v>171</v>
      </c>
      <c r="AT210" s="183" t="s">
        <v>166</v>
      </c>
      <c r="AU210" s="183" t="s">
        <v>87</v>
      </c>
      <c r="AY210" s="87" t="s">
        <v>164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87" t="s">
        <v>85</v>
      </c>
      <c r="BK210" s="184">
        <f>ROUND(I210*H210,2)</f>
        <v>0</v>
      </c>
      <c r="BL210" s="87" t="s">
        <v>171</v>
      </c>
      <c r="BM210" s="183" t="s">
        <v>1258</v>
      </c>
    </row>
    <row r="211" spans="1:65" s="191" customFormat="1" x14ac:dyDescent="0.2">
      <c r="B211" s="192"/>
      <c r="D211" s="185" t="s">
        <v>175</v>
      </c>
      <c r="E211" s="193" t="s">
        <v>1</v>
      </c>
      <c r="F211" s="194" t="s">
        <v>1259</v>
      </c>
      <c r="H211" s="193" t="s">
        <v>1</v>
      </c>
      <c r="I211" s="228"/>
      <c r="L211" s="192"/>
      <c r="M211" s="195"/>
      <c r="N211" s="196"/>
      <c r="O211" s="196"/>
      <c r="P211" s="196"/>
      <c r="Q211" s="196"/>
      <c r="R211" s="196"/>
      <c r="S211" s="196"/>
      <c r="T211" s="197"/>
      <c r="AT211" s="193" t="s">
        <v>175</v>
      </c>
      <c r="AU211" s="193" t="s">
        <v>87</v>
      </c>
      <c r="AV211" s="191" t="s">
        <v>85</v>
      </c>
      <c r="AW211" s="191" t="s">
        <v>33</v>
      </c>
      <c r="AX211" s="191" t="s">
        <v>78</v>
      </c>
      <c r="AY211" s="193" t="s">
        <v>164</v>
      </c>
    </row>
    <row r="212" spans="1:65" s="198" customFormat="1" x14ac:dyDescent="0.2">
      <c r="B212" s="199"/>
      <c r="D212" s="185" t="s">
        <v>175</v>
      </c>
      <c r="E212" s="200" t="s">
        <v>1</v>
      </c>
      <c r="F212" s="201" t="s">
        <v>658</v>
      </c>
      <c r="H212" s="202">
        <v>0.08</v>
      </c>
      <c r="I212" s="229"/>
      <c r="L212" s="199"/>
      <c r="M212" s="203"/>
      <c r="N212" s="204"/>
      <c r="O212" s="204"/>
      <c r="P212" s="204"/>
      <c r="Q212" s="204"/>
      <c r="R212" s="204"/>
      <c r="S212" s="204"/>
      <c r="T212" s="205"/>
      <c r="AT212" s="200" t="s">
        <v>175</v>
      </c>
      <c r="AU212" s="200" t="s">
        <v>87</v>
      </c>
      <c r="AV212" s="198" t="s">
        <v>87</v>
      </c>
      <c r="AW212" s="198" t="s">
        <v>33</v>
      </c>
      <c r="AX212" s="198" t="s">
        <v>78</v>
      </c>
      <c r="AY212" s="200" t="s">
        <v>164</v>
      </c>
    </row>
    <row r="213" spans="1:65" s="198" customFormat="1" x14ac:dyDescent="0.2">
      <c r="B213" s="199"/>
      <c r="D213" s="185" t="s">
        <v>175</v>
      </c>
      <c r="E213" s="200" t="s">
        <v>1</v>
      </c>
      <c r="F213" s="201" t="s">
        <v>659</v>
      </c>
      <c r="H213" s="202">
        <v>6.6000000000000003E-2</v>
      </c>
      <c r="I213" s="229"/>
      <c r="L213" s="199"/>
      <c r="M213" s="203"/>
      <c r="N213" s="204"/>
      <c r="O213" s="204"/>
      <c r="P213" s="204"/>
      <c r="Q213" s="204"/>
      <c r="R213" s="204"/>
      <c r="S213" s="204"/>
      <c r="T213" s="205"/>
      <c r="AT213" s="200" t="s">
        <v>175</v>
      </c>
      <c r="AU213" s="200" t="s">
        <v>87</v>
      </c>
      <c r="AV213" s="198" t="s">
        <v>87</v>
      </c>
      <c r="AW213" s="198" t="s">
        <v>33</v>
      </c>
      <c r="AX213" s="198" t="s">
        <v>78</v>
      </c>
      <c r="AY213" s="200" t="s">
        <v>164</v>
      </c>
    </row>
    <row r="214" spans="1:65" s="206" customFormat="1" x14ac:dyDescent="0.2">
      <c r="B214" s="207"/>
      <c r="D214" s="185" t="s">
        <v>175</v>
      </c>
      <c r="E214" s="208" t="s">
        <v>1</v>
      </c>
      <c r="F214" s="209" t="s">
        <v>233</v>
      </c>
      <c r="H214" s="210">
        <v>0.14599999999999999</v>
      </c>
      <c r="I214" s="230"/>
      <c r="L214" s="207"/>
      <c r="M214" s="211"/>
      <c r="N214" s="212"/>
      <c r="O214" s="212"/>
      <c r="P214" s="212"/>
      <c r="Q214" s="212"/>
      <c r="R214" s="212"/>
      <c r="S214" s="212"/>
      <c r="T214" s="213"/>
      <c r="AT214" s="208" t="s">
        <v>175</v>
      </c>
      <c r="AU214" s="208" t="s">
        <v>87</v>
      </c>
      <c r="AV214" s="206" t="s">
        <v>171</v>
      </c>
      <c r="AW214" s="206" t="s">
        <v>33</v>
      </c>
      <c r="AX214" s="206" t="s">
        <v>85</v>
      </c>
      <c r="AY214" s="208" t="s">
        <v>164</v>
      </c>
    </row>
    <row r="215" spans="1:65" s="160" customFormat="1" ht="22.9" customHeight="1" x14ac:dyDescent="0.2">
      <c r="B215" s="161"/>
      <c r="D215" s="162" t="s">
        <v>77</v>
      </c>
      <c r="E215" s="171" t="s">
        <v>196</v>
      </c>
      <c r="F215" s="171" t="s">
        <v>378</v>
      </c>
      <c r="I215" s="231"/>
      <c r="J215" s="172">
        <f>BK215</f>
        <v>0</v>
      </c>
      <c r="L215" s="161"/>
      <c r="M215" s="165"/>
      <c r="N215" s="166"/>
      <c r="O215" s="166"/>
      <c r="P215" s="167">
        <f>SUM(P216:P226)</f>
        <v>12.23967</v>
      </c>
      <c r="Q215" s="166"/>
      <c r="R215" s="167">
        <f>SUM(R216:R226)</f>
        <v>0</v>
      </c>
      <c r="S215" s="166"/>
      <c r="T215" s="168">
        <f>SUM(T216:T226)</f>
        <v>0</v>
      </c>
      <c r="AR215" s="162" t="s">
        <v>85</v>
      </c>
      <c r="AT215" s="169" t="s">
        <v>77</v>
      </c>
      <c r="AU215" s="169" t="s">
        <v>85</v>
      </c>
      <c r="AY215" s="162" t="s">
        <v>164</v>
      </c>
      <c r="BK215" s="170">
        <f>SUM(BK216:BK226)</f>
        <v>0</v>
      </c>
    </row>
    <row r="216" spans="1:65" s="97" customFormat="1" ht="21.75" customHeight="1" x14ac:dyDescent="0.2">
      <c r="A216" s="95"/>
      <c r="B216" s="94"/>
      <c r="C216" s="173" t="s">
        <v>317</v>
      </c>
      <c r="D216" s="173" t="s">
        <v>166</v>
      </c>
      <c r="E216" s="174" t="s">
        <v>380</v>
      </c>
      <c r="F216" s="175" t="s">
        <v>381</v>
      </c>
      <c r="G216" s="176" t="s">
        <v>169</v>
      </c>
      <c r="H216" s="177">
        <v>137.66499999999999</v>
      </c>
      <c r="I216" s="73"/>
      <c r="J216" s="178">
        <f>ROUND(I216*H216,2)</f>
        <v>0</v>
      </c>
      <c r="K216" s="175" t="s">
        <v>170</v>
      </c>
      <c r="L216" s="94"/>
      <c r="M216" s="179" t="s">
        <v>1</v>
      </c>
      <c r="N216" s="180" t="s">
        <v>43</v>
      </c>
      <c r="O216" s="181">
        <v>2.3E-2</v>
      </c>
      <c r="P216" s="181">
        <f>O216*H216</f>
        <v>3.1662949999999999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95"/>
      <c r="V216" s="95"/>
      <c r="W216" s="95"/>
      <c r="X216" s="95"/>
      <c r="Y216" s="95"/>
      <c r="Z216" s="95"/>
      <c r="AA216" s="95"/>
      <c r="AB216" s="95"/>
      <c r="AC216" s="95"/>
      <c r="AD216" s="95"/>
      <c r="AE216" s="95"/>
      <c r="AR216" s="183" t="s">
        <v>171</v>
      </c>
      <c r="AT216" s="183" t="s">
        <v>166</v>
      </c>
      <c r="AU216" s="183" t="s">
        <v>87</v>
      </c>
      <c r="AY216" s="87" t="s">
        <v>164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87" t="s">
        <v>85</v>
      </c>
      <c r="BK216" s="184">
        <f>ROUND(I216*H216,2)</f>
        <v>0</v>
      </c>
      <c r="BL216" s="87" t="s">
        <v>171</v>
      </c>
      <c r="BM216" s="183" t="s">
        <v>1260</v>
      </c>
    </row>
    <row r="217" spans="1:65" s="191" customFormat="1" x14ac:dyDescent="0.2">
      <c r="B217" s="192"/>
      <c r="D217" s="185" t="s">
        <v>175</v>
      </c>
      <c r="E217" s="193" t="s">
        <v>1</v>
      </c>
      <c r="F217" s="194" t="s">
        <v>383</v>
      </c>
      <c r="H217" s="193" t="s">
        <v>1</v>
      </c>
      <c r="I217" s="228"/>
      <c r="L217" s="192"/>
      <c r="M217" s="195"/>
      <c r="N217" s="196"/>
      <c r="O217" s="196"/>
      <c r="P217" s="196"/>
      <c r="Q217" s="196"/>
      <c r="R217" s="196"/>
      <c r="S217" s="196"/>
      <c r="T217" s="197"/>
      <c r="AT217" s="193" t="s">
        <v>175</v>
      </c>
      <c r="AU217" s="193" t="s">
        <v>87</v>
      </c>
      <c r="AV217" s="191" t="s">
        <v>85</v>
      </c>
      <c r="AW217" s="191" t="s">
        <v>33</v>
      </c>
      <c r="AX217" s="191" t="s">
        <v>78</v>
      </c>
      <c r="AY217" s="193" t="s">
        <v>164</v>
      </c>
    </row>
    <row r="218" spans="1:65" s="198" customFormat="1" x14ac:dyDescent="0.2">
      <c r="B218" s="199"/>
      <c r="D218" s="185" t="s">
        <v>175</v>
      </c>
      <c r="E218" s="200" t="s">
        <v>1</v>
      </c>
      <c r="F218" s="201" t="s">
        <v>1261</v>
      </c>
      <c r="H218" s="202">
        <v>137.66499999999999</v>
      </c>
      <c r="I218" s="229"/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175</v>
      </c>
      <c r="AU218" s="200" t="s">
        <v>87</v>
      </c>
      <c r="AV218" s="198" t="s">
        <v>87</v>
      </c>
      <c r="AW218" s="198" t="s">
        <v>33</v>
      </c>
      <c r="AX218" s="198" t="s">
        <v>85</v>
      </c>
      <c r="AY218" s="200" t="s">
        <v>164</v>
      </c>
    </row>
    <row r="219" spans="1:65" s="97" customFormat="1" ht="21.75" customHeight="1" x14ac:dyDescent="0.2">
      <c r="A219" s="95"/>
      <c r="B219" s="94"/>
      <c r="C219" s="173" t="s">
        <v>321</v>
      </c>
      <c r="D219" s="173" t="s">
        <v>166</v>
      </c>
      <c r="E219" s="174" t="s">
        <v>386</v>
      </c>
      <c r="F219" s="175" t="s">
        <v>387</v>
      </c>
      <c r="G219" s="176" t="s">
        <v>169</v>
      </c>
      <c r="H219" s="177">
        <v>137.66499999999999</v>
      </c>
      <c r="I219" s="73"/>
      <c r="J219" s="178">
        <f>ROUND(I219*H219,2)</f>
        <v>0</v>
      </c>
      <c r="K219" s="175" t="s">
        <v>170</v>
      </c>
      <c r="L219" s="94"/>
      <c r="M219" s="179" t="s">
        <v>1</v>
      </c>
      <c r="N219" s="180" t="s">
        <v>43</v>
      </c>
      <c r="O219" s="181">
        <v>3.1E-2</v>
      </c>
      <c r="P219" s="181">
        <f>O219*H219</f>
        <v>4.2676150000000002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95"/>
      <c r="V219" s="95"/>
      <c r="W219" s="95"/>
      <c r="X219" s="95"/>
      <c r="Y219" s="95"/>
      <c r="Z219" s="95"/>
      <c r="AA219" s="95"/>
      <c r="AB219" s="95"/>
      <c r="AC219" s="95"/>
      <c r="AD219" s="95"/>
      <c r="AE219" s="95"/>
      <c r="AR219" s="183" t="s">
        <v>171</v>
      </c>
      <c r="AT219" s="183" t="s">
        <v>166</v>
      </c>
      <c r="AU219" s="183" t="s">
        <v>87</v>
      </c>
      <c r="AY219" s="87" t="s">
        <v>164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87" t="s">
        <v>85</v>
      </c>
      <c r="BK219" s="184">
        <f>ROUND(I219*H219,2)</f>
        <v>0</v>
      </c>
      <c r="BL219" s="87" t="s">
        <v>171</v>
      </c>
      <c r="BM219" s="183" t="s">
        <v>1262</v>
      </c>
    </row>
    <row r="220" spans="1:65" s="191" customFormat="1" x14ac:dyDescent="0.2">
      <c r="B220" s="192"/>
      <c r="D220" s="185" t="s">
        <v>175</v>
      </c>
      <c r="E220" s="193" t="s">
        <v>1</v>
      </c>
      <c r="F220" s="194" t="s">
        <v>389</v>
      </c>
      <c r="H220" s="193" t="s">
        <v>1</v>
      </c>
      <c r="I220" s="228"/>
      <c r="L220" s="192"/>
      <c r="M220" s="195"/>
      <c r="N220" s="196"/>
      <c r="O220" s="196"/>
      <c r="P220" s="196"/>
      <c r="Q220" s="196"/>
      <c r="R220" s="196"/>
      <c r="S220" s="196"/>
      <c r="T220" s="197"/>
      <c r="AT220" s="193" t="s">
        <v>175</v>
      </c>
      <c r="AU220" s="193" t="s">
        <v>87</v>
      </c>
      <c r="AV220" s="191" t="s">
        <v>85</v>
      </c>
      <c r="AW220" s="191" t="s">
        <v>33</v>
      </c>
      <c r="AX220" s="191" t="s">
        <v>78</v>
      </c>
      <c r="AY220" s="193" t="s">
        <v>164</v>
      </c>
    </row>
    <row r="221" spans="1:65" s="191" customFormat="1" x14ac:dyDescent="0.2">
      <c r="B221" s="192"/>
      <c r="D221" s="185" t="s">
        <v>175</v>
      </c>
      <c r="E221" s="193" t="s">
        <v>1</v>
      </c>
      <c r="F221" s="194" t="s">
        <v>390</v>
      </c>
      <c r="H221" s="193" t="s">
        <v>1</v>
      </c>
      <c r="I221" s="228"/>
      <c r="L221" s="192"/>
      <c r="M221" s="195"/>
      <c r="N221" s="196"/>
      <c r="O221" s="196"/>
      <c r="P221" s="196"/>
      <c r="Q221" s="196"/>
      <c r="R221" s="196"/>
      <c r="S221" s="196"/>
      <c r="T221" s="197"/>
      <c r="AT221" s="193" t="s">
        <v>175</v>
      </c>
      <c r="AU221" s="193" t="s">
        <v>87</v>
      </c>
      <c r="AV221" s="191" t="s">
        <v>85</v>
      </c>
      <c r="AW221" s="191" t="s">
        <v>33</v>
      </c>
      <c r="AX221" s="191" t="s">
        <v>78</v>
      </c>
      <c r="AY221" s="193" t="s">
        <v>164</v>
      </c>
    </row>
    <row r="222" spans="1:65" s="198" customFormat="1" x14ac:dyDescent="0.2">
      <c r="B222" s="199"/>
      <c r="D222" s="185" t="s">
        <v>175</v>
      </c>
      <c r="E222" s="200" t="s">
        <v>1</v>
      </c>
      <c r="F222" s="201" t="s">
        <v>1261</v>
      </c>
      <c r="H222" s="202">
        <v>137.66499999999999</v>
      </c>
      <c r="I222" s="229"/>
      <c r="L222" s="199"/>
      <c r="M222" s="203"/>
      <c r="N222" s="204"/>
      <c r="O222" s="204"/>
      <c r="P222" s="204"/>
      <c r="Q222" s="204"/>
      <c r="R222" s="204"/>
      <c r="S222" s="204"/>
      <c r="T222" s="205"/>
      <c r="AT222" s="200" t="s">
        <v>175</v>
      </c>
      <c r="AU222" s="200" t="s">
        <v>87</v>
      </c>
      <c r="AV222" s="198" t="s">
        <v>87</v>
      </c>
      <c r="AW222" s="198" t="s">
        <v>33</v>
      </c>
      <c r="AX222" s="198" t="s">
        <v>85</v>
      </c>
      <c r="AY222" s="200" t="s">
        <v>164</v>
      </c>
    </row>
    <row r="223" spans="1:65" s="97" customFormat="1" ht="21.75" customHeight="1" x14ac:dyDescent="0.2">
      <c r="A223" s="95"/>
      <c r="B223" s="94"/>
      <c r="C223" s="173" t="s">
        <v>327</v>
      </c>
      <c r="D223" s="173" t="s">
        <v>166</v>
      </c>
      <c r="E223" s="174" t="s">
        <v>392</v>
      </c>
      <c r="F223" s="175" t="s">
        <v>393</v>
      </c>
      <c r="G223" s="176" t="s">
        <v>169</v>
      </c>
      <c r="H223" s="177">
        <v>200.24</v>
      </c>
      <c r="I223" s="73"/>
      <c r="J223" s="178">
        <f>ROUND(I223*H223,2)</f>
        <v>0</v>
      </c>
      <c r="K223" s="175" t="s">
        <v>1</v>
      </c>
      <c r="L223" s="94"/>
      <c r="M223" s="179" t="s">
        <v>1</v>
      </c>
      <c r="N223" s="180" t="s">
        <v>43</v>
      </c>
      <c r="O223" s="181">
        <v>2.4E-2</v>
      </c>
      <c r="P223" s="181">
        <f>O223*H223</f>
        <v>4.8057600000000003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95"/>
      <c r="V223" s="95"/>
      <c r="W223" s="95"/>
      <c r="X223" s="95"/>
      <c r="Y223" s="95"/>
      <c r="Z223" s="95"/>
      <c r="AA223" s="95"/>
      <c r="AB223" s="95"/>
      <c r="AC223" s="95"/>
      <c r="AD223" s="95"/>
      <c r="AE223" s="95"/>
      <c r="AR223" s="183" t="s">
        <v>171</v>
      </c>
      <c r="AT223" s="183" t="s">
        <v>166</v>
      </c>
      <c r="AU223" s="183" t="s">
        <v>87</v>
      </c>
      <c r="AY223" s="87" t="s">
        <v>164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87" t="s">
        <v>85</v>
      </c>
      <c r="BK223" s="184">
        <f>ROUND(I223*H223,2)</f>
        <v>0</v>
      </c>
      <c r="BL223" s="87" t="s">
        <v>171</v>
      </c>
      <c r="BM223" s="183" t="s">
        <v>1263</v>
      </c>
    </row>
    <row r="224" spans="1:65" s="191" customFormat="1" x14ac:dyDescent="0.2">
      <c r="B224" s="192"/>
      <c r="D224" s="185" t="s">
        <v>175</v>
      </c>
      <c r="E224" s="193" t="s">
        <v>1</v>
      </c>
      <c r="F224" s="194" t="s">
        <v>383</v>
      </c>
      <c r="H224" s="193" t="s">
        <v>1</v>
      </c>
      <c r="I224" s="228"/>
      <c r="L224" s="192"/>
      <c r="M224" s="195"/>
      <c r="N224" s="196"/>
      <c r="O224" s="196"/>
      <c r="P224" s="196"/>
      <c r="Q224" s="196"/>
      <c r="R224" s="196"/>
      <c r="S224" s="196"/>
      <c r="T224" s="197"/>
      <c r="AT224" s="193" t="s">
        <v>175</v>
      </c>
      <c r="AU224" s="193" t="s">
        <v>87</v>
      </c>
      <c r="AV224" s="191" t="s">
        <v>85</v>
      </c>
      <c r="AW224" s="191" t="s">
        <v>33</v>
      </c>
      <c r="AX224" s="191" t="s">
        <v>78</v>
      </c>
      <c r="AY224" s="193" t="s">
        <v>164</v>
      </c>
    </row>
    <row r="225" spans="1:65" s="191" customFormat="1" ht="22.5" x14ac:dyDescent="0.2">
      <c r="B225" s="192"/>
      <c r="D225" s="185" t="s">
        <v>175</v>
      </c>
      <c r="E225" s="193" t="s">
        <v>1</v>
      </c>
      <c r="F225" s="194" t="s">
        <v>395</v>
      </c>
      <c r="H225" s="193" t="s">
        <v>1</v>
      </c>
      <c r="I225" s="228"/>
      <c r="L225" s="192"/>
      <c r="M225" s="195"/>
      <c r="N225" s="196"/>
      <c r="O225" s="196"/>
      <c r="P225" s="196"/>
      <c r="Q225" s="196"/>
      <c r="R225" s="196"/>
      <c r="S225" s="196"/>
      <c r="T225" s="197"/>
      <c r="AT225" s="193" t="s">
        <v>175</v>
      </c>
      <c r="AU225" s="193" t="s">
        <v>87</v>
      </c>
      <c r="AV225" s="191" t="s">
        <v>85</v>
      </c>
      <c r="AW225" s="191" t="s">
        <v>33</v>
      </c>
      <c r="AX225" s="191" t="s">
        <v>78</v>
      </c>
      <c r="AY225" s="193" t="s">
        <v>164</v>
      </c>
    </row>
    <row r="226" spans="1:65" s="198" customFormat="1" x14ac:dyDescent="0.2">
      <c r="B226" s="199"/>
      <c r="D226" s="185" t="s">
        <v>175</v>
      </c>
      <c r="E226" s="200" t="s">
        <v>1</v>
      </c>
      <c r="F226" s="201" t="s">
        <v>1264</v>
      </c>
      <c r="H226" s="202">
        <v>200.24</v>
      </c>
      <c r="I226" s="229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175</v>
      </c>
      <c r="AU226" s="200" t="s">
        <v>87</v>
      </c>
      <c r="AV226" s="198" t="s">
        <v>87</v>
      </c>
      <c r="AW226" s="198" t="s">
        <v>33</v>
      </c>
      <c r="AX226" s="198" t="s">
        <v>85</v>
      </c>
      <c r="AY226" s="200" t="s">
        <v>164</v>
      </c>
    </row>
    <row r="227" spans="1:65" s="160" customFormat="1" ht="22.9" customHeight="1" x14ac:dyDescent="0.2">
      <c r="B227" s="161"/>
      <c r="D227" s="162" t="s">
        <v>77</v>
      </c>
      <c r="E227" s="171" t="s">
        <v>212</v>
      </c>
      <c r="F227" s="171" t="s">
        <v>397</v>
      </c>
      <c r="I227" s="231"/>
      <c r="J227" s="172">
        <f>BK227</f>
        <v>0</v>
      </c>
      <c r="L227" s="161"/>
      <c r="M227" s="165"/>
      <c r="N227" s="166"/>
      <c r="O227" s="166"/>
      <c r="P227" s="167">
        <f>SUM(P228:P320)</f>
        <v>241.39090000000002</v>
      </c>
      <c r="Q227" s="166"/>
      <c r="R227" s="167">
        <f>SUM(R228:R320)</f>
        <v>6.5249745000000008</v>
      </c>
      <c r="S227" s="166"/>
      <c r="T227" s="168">
        <f>SUM(T228:T320)</f>
        <v>0.12676000000000001</v>
      </c>
      <c r="AR227" s="162" t="s">
        <v>85</v>
      </c>
      <c r="AT227" s="169" t="s">
        <v>77</v>
      </c>
      <c r="AU227" s="169" t="s">
        <v>85</v>
      </c>
      <c r="AY227" s="162" t="s">
        <v>164</v>
      </c>
      <c r="BK227" s="170">
        <f>SUM(BK228:BK320)</f>
        <v>0</v>
      </c>
    </row>
    <row r="228" spans="1:65" s="97" customFormat="1" ht="21.75" customHeight="1" x14ac:dyDescent="0.2">
      <c r="A228" s="95"/>
      <c r="B228" s="94"/>
      <c r="C228" s="173" t="s">
        <v>335</v>
      </c>
      <c r="D228" s="173" t="s">
        <v>166</v>
      </c>
      <c r="E228" s="174" t="s">
        <v>665</v>
      </c>
      <c r="F228" s="175" t="s">
        <v>666</v>
      </c>
      <c r="G228" s="176" t="s">
        <v>187</v>
      </c>
      <c r="H228" s="177">
        <v>121.34</v>
      </c>
      <c r="I228" s="73"/>
      <c r="J228" s="178">
        <f>ROUND(I228*H228,2)</f>
        <v>0</v>
      </c>
      <c r="K228" s="175" t="s">
        <v>170</v>
      </c>
      <c r="L228" s="94"/>
      <c r="M228" s="179" t="s">
        <v>1</v>
      </c>
      <c r="N228" s="180" t="s">
        <v>43</v>
      </c>
      <c r="O228" s="181">
        <v>0.44600000000000001</v>
      </c>
      <c r="P228" s="181">
        <f>O228*H228</f>
        <v>54.117640000000002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95"/>
      <c r="V228" s="95"/>
      <c r="W228" s="95"/>
      <c r="X228" s="95"/>
      <c r="Y228" s="95"/>
      <c r="Z228" s="95"/>
      <c r="AA228" s="95"/>
      <c r="AB228" s="95"/>
      <c r="AC228" s="95"/>
      <c r="AD228" s="95"/>
      <c r="AE228" s="95"/>
      <c r="AR228" s="183" t="s">
        <v>171</v>
      </c>
      <c r="AT228" s="183" t="s">
        <v>166</v>
      </c>
      <c r="AU228" s="183" t="s">
        <v>87</v>
      </c>
      <c r="AY228" s="87" t="s">
        <v>164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87" t="s">
        <v>85</v>
      </c>
      <c r="BK228" s="184">
        <f>ROUND(I228*H228,2)</f>
        <v>0</v>
      </c>
      <c r="BL228" s="87" t="s">
        <v>171</v>
      </c>
      <c r="BM228" s="183" t="s">
        <v>1265</v>
      </c>
    </row>
    <row r="229" spans="1:65" s="191" customFormat="1" x14ac:dyDescent="0.2">
      <c r="B229" s="192"/>
      <c r="D229" s="185" t="s">
        <v>175</v>
      </c>
      <c r="E229" s="193" t="s">
        <v>1</v>
      </c>
      <c r="F229" s="194" t="s">
        <v>1259</v>
      </c>
      <c r="H229" s="193" t="s">
        <v>1</v>
      </c>
      <c r="I229" s="228"/>
      <c r="L229" s="192"/>
      <c r="M229" s="195"/>
      <c r="N229" s="196"/>
      <c r="O229" s="196"/>
      <c r="P229" s="196"/>
      <c r="Q229" s="196"/>
      <c r="R229" s="196"/>
      <c r="S229" s="196"/>
      <c r="T229" s="197"/>
      <c r="AT229" s="193" t="s">
        <v>175</v>
      </c>
      <c r="AU229" s="193" t="s">
        <v>87</v>
      </c>
      <c r="AV229" s="191" t="s">
        <v>85</v>
      </c>
      <c r="AW229" s="191" t="s">
        <v>33</v>
      </c>
      <c r="AX229" s="191" t="s">
        <v>78</v>
      </c>
      <c r="AY229" s="193" t="s">
        <v>164</v>
      </c>
    </row>
    <row r="230" spans="1:65" s="198" customFormat="1" x14ac:dyDescent="0.2">
      <c r="B230" s="199"/>
      <c r="D230" s="185" t="s">
        <v>175</v>
      </c>
      <c r="E230" s="200" t="s">
        <v>1</v>
      </c>
      <c r="F230" s="201" t="s">
        <v>1266</v>
      </c>
      <c r="H230" s="202">
        <v>121.34</v>
      </c>
      <c r="I230" s="229"/>
      <c r="L230" s="199"/>
      <c r="M230" s="203"/>
      <c r="N230" s="204"/>
      <c r="O230" s="204"/>
      <c r="P230" s="204"/>
      <c r="Q230" s="204"/>
      <c r="R230" s="204"/>
      <c r="S230" s="204"/>
      <c r="T230" s="205"/>
      <c r="AT230" s="200" t="s">
        <v>175</v>
      </c>
      <c r="AU230" s="200" t="s">
        <v>87</v>
      </c>
      <c r="AV230" s="198" t="s">
        <v>87</v>
      </c>
      <c r="AW230" s="198" t="s">
        <v>33</v>
      </c>
      <c r="AX230" s="198" t="s">
        <v>85</v>
      </c>
      <c r="AY230" s="200" t="s">
        <v>164</v>
      </c>
    </row>
    <row r="231" spans="1:65" s="97" customFormat="1" ht="16.5" customHeight="1" x14ac:dyDescent="0.2">
      <c r="A231" s="95"/>
      <c r="B231" s="94"/>
      <c r="C231" s="214" t="s">
        <v>340</v>
      </c>
      <c r="D231" s="214" t="s">
        <v>278</v>
      </c>
      <c r="E231" s="215" t="s">
        <v>669</v>
      </c>
      <c r="F231" s="216" t="s">
        <v>670</v>
      </c>
      <c r="G231" s="217" t="s">
        <v>187</v>
      </c>
      <c r="H231" s="218">
        <v>121.34</v>
      </c>
      <c r="I231" s="74"/>
      <c r="J231" s="219">
        <f>ROUND(I231*H231,2)</f>
        <v>0</v>
      </c>
      <c r="K231" s="216" t="s">
        <v>1</v>
      </c>
      <c r="L231" s="220"/>
      <c r="M231" s="221" t="s">
        <v>1</v>
      </c>
      <c r="N231" s="222" t="s">
        <v>43</v>
      </c>
      <c r="O231" s="181">
        <v>0</v>
      </c>
      <c r="P231" s="181">
        <f>O231*H231</f>
        <v>0</v>
      </c>
      <c r="Q231" s="181">
        <v>1.4500000000000001E-2</v>
      </c>
      <c r="R231" s="181">
        <f>Q231*H231</f>
        <v>1.75943</v>
      </c>
      <c r="S231" s="181">
        <v>0</v>
      </c>
      <c r="T231" s="182">
        <f>S231*H231</f>
        <v>0</v>
      </c>
      <c r="U231" s="95"/>
      <c r="V231" s="95"/>
      <c r="W231" s="95"/>
      <c r="X231" s="95"/>
      <c r="Y231" s="95"/>
      <c r="Z231" s="95"/>
      <c r="AA231" s="95"/>
      <c r="AB231" s="95"/>
      <c r="AC231" s="95"/>
      <c r="AD231" s="95"/>
      <c r="AE231" s="95"/>
      <c r="AR231" s="183" t="s">
        <v>212</v>
      </c>
      <c r="AT231" s="183" t="s">
        <v>278</v>
      </c>
      <c r="AU231" s="183" t="s">
        <v>87</v>
      </c>
      <c r="AY231" s="87" t="s">
        <v>164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87" t="s">
        <v>85</v>
      </c>
      <c r="BK231" s="184">
        <f>ROUND(I231*H231,2)</f>
        <v>0</v>
      </c>
      <c r="BL231" s="87" t="s">
        <v>171</v>
      </c>
      <c r="BM231" s="183" t="s">
        <v>1267</v>
      </c>
    </row>
    <row r="232" spans="1:65" s="191" customFormat="1" x14ac:dyDescent="0.2">
      <c r="B232" s="192"/>
      <c r="D232" s="185" t="s">
        <v>175</v>
      </c>
      <c r="E232" s="193" t="s">
        <v>1</v>
      </c>
      <c r="F232" s="194" t="s">
        <v>1259</v>
      </c>
      <c r="H232" s="193" t="s">
        <v>1</v>
      </c>
      <c r="I232" s="228"/>
      <c r="L232" s="192"/>
      <c r="M232" s="195"/>
      <c r="N232" s="196"/>
      <c r="O232" s="196"/>
      <c r="P232" s="196"/>
      <c r="Q232" s="196"/>
      <c r="R232" s="196"/>
      <c r="S232" s="196"/>
      <c r="T232" s="197"/>
      <c r="AT232" s="193" t="s">
        <v>175</v>
      </c>
      <c r="AU232" s="193" t="s">
        <v>87</v>
      </c>
      <c r="AV232" s="191" t="s">
        <v>85</v>
      </c>
      <c r="AW232" s="191" t="s">
        <v>33</v>
      </c>
      <c r="AX232" s="191" t="s">
        <v>78</v>
      </c>
      <c r="AY232" s="193" t="s">
        <v>164</v>
      </c>
    </row>
    <row r="233" spans="1:65" s="191" customFormat="1" x14ac:dyDescent="0.2">
      <c r="B233" s="192"/>
      <c r="D233" s="185" t="s">
        <v>175</v>
      </c>
      <c r="E233" s="193" t="s">
        <v>1</v>
      </c>
      <c r="F233" s="194" t="s">
        <v>672</v>
      </c>
      <c r="H233" s="193" t="s">
        <v>1</v>
      </c>
      <c r="I233" s="228"/>
      <c r="L233" s="192"/>
      <c r="M233" s="195"/>
      <c r="N233" s="196"/>
      <c r="O233" s="196"/>
      <c r="P233" s="196"/>
      <c r="Q233" s="196"/>
      <c r="R233" s="196"/>
      <c r="S233" s="196"/>
      <c r="T233" s="197"/>
      <c r="AT233" s="193" t="s">
        <v>175</v>
      </c>
      <c r="AU233" s="193" t="s">
        <v>87</v>
      </c>
      <c r="AV233" s="191" t="s">
        <v>85</v>
      </c>
      <c r="AW233" s="191" t="s">
        <v>33</v>
      </c>
      <c r="AX233" s="191" t="s">
        <v>78</v>
      </c>
      <c r="AY233" s="193" t="s">
        <v>164</v>
      </c>
    </row>
    <row r="234" spans="1:65" s="198" customFormat="1" x14ac:dyDescent="0.2">
      <c r="B234" s="199"/>
      <c r="D234" s="185" t="s">
        <v>175</v>
      </c>
      <c r="E234" s="200" t="s">
        <v>1</v>
      </c>
      <c r="F234" s="201" t="s">
        <v>1266</v>
      </c>
      <c r="H234" s="202">
        <v>121.34</v>
      </c>
      <c r="I234" s="229"/>
      <c r="L234" s="199"/>
      <c r="M234" s="203"/>
      <c r="N234" s="204"/>
      <c r="O234" s="204"/>
      <c r="P234" s="204"/>
      <c r="Q234" s="204"/>
      <c r="R234" s="204"/>
      <c r="S234" s="204"/>
      <c r="T234" s="205"/>
      <c r="AT234" s="200" t="s">
        <v>175</v>
      </c>
      <c r="AU234" s="200" t="s">
        <v>87</v>
      </c>
      <c r="AV234" s="198" t="s">
        <v>87</v>
      </c>
      <c r="AW234" s="198" t="s">
        <v>33</v>
      </c>
      <c r="AX234" s="198" t="s">
        <v>85</v>
      </c>
      <c r="AY234" s="200" t="s">
        <v>164</v>
      </c>
    </row>
    <row r="235" spans="1:65" s="97" customFormat="1" ht="21.75" customHeight="1" x14ac:dyDescent="0.2">
      <c r="A235" s="95"/>
      <c r="B235" s="94"/>
      <c r="C235" s="173" t="s">
        <v>346</v>
      </c>
      <c r="D235" s="173" t="s">
        <v>166</v>
      </c>
      <c r="E235" s="174" t="s">
        <v>676</v>
      </c>
      <c r="F235" s="175" t="s">
        <v>677</v>
      </c>
      <c r="G235" s="176" t="s">
        <v>187</v>
      </c>
      <c r="H235" s="177">
        <v>3.81</v>
      </c>
      <c r="I235" s="73"/>
      <c r="J235" s="178">
        <f>ROUND(I235*H235,2)</f>
        <v>0</v>
      </c>
      <c r="K235" s="175" t="s">
        <v>170</v>
      </c>
      <c r="L235" s="94"/>
      <c r="M235" s="179" t="s">
        <v>1</v>
      </c>
      <c r="N235" s="180" t="s">
        <v>43</v>
      </c>
      <c r="O235" s="181">
        <v>0.44800000000000001</v>
      </c>
      <c r="P235" s="181">
        <f>O235*H235</f>
        <v>1.70688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95"/>
      <c r="V235" s="95"/>
      <c r="W235" s="95"/>
      <c r="X235" s="95"/>
      <c r="Y235" s="95"/>
      <c r="Z235" s="95"/>
      <c r="AA235" s="95"/>
      <c r="AB235" s="95"/>
      <c r="AC235" s="95"/>
      <c r="AD235" s="95"/>
      <c r="AE235" s="95"/>
      <c r="AR235" s="183" t="s">
        <v>171</v>
      </c>
      <c r="AT235" s="183" t="s">
        <v>166</v>
      </c>
      <c r="AU235" s="183" t="s">
        <v>87</v>
      </c>
      <c r="AY235" s="87" t="s">
        <v>164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87" t="s">
        <v>85</v>
      </c>
      <c r="BK235" s="184">
        <f>ROUND(I235*H235,2)</f>
        <v>0</v>
      </c>
      <c r="BL235" s="87" t="s">
        <v>171</v>
      </c>
      <c r="BM235" s="183" t="s">
        <v>1268</v>
      </c>
    </row>
    <row r="236" spans="1:65" s="191" customFormat="1" x14ac:dyDescent="0.2">
      <c r="B236" s="192"/>
      <c r="D236" s="185" t="s">
        <v>175</v>
      </c>
      <c r="E236" s="193" t="s">
        <v>1</v>
      </c>
      <c r="F236" s="194" t="s">
        <v>1259</v>
      </c>
      <c r="H236" s="193" t="s">
        <v>1</v>
      </c>
      <c r="I236" s="228"/>
      <c r="L236" s="192"/>
      <c r="M236" s="195"/>
      <c r="N236" s="196"/>
      <c r="O236" s="196"/>
      <c r="P236" s="196"/>
      <c r="Q236" s="196"/>
      <c r="R236" s="196"/>
      <c r="S236" s="196"/>
      <c r="T236" s="197"/>
      <c r="AT236" s="193" t="s">
        <v>175</v>
      </c>
      <c r="AU236" s="193" t="s">
        <v>87</v>
      </c>
      <c r="AV236" s="191" t="s">
        <v>85</v>
      </c>
      <c r="AW236" s="191" t="s">
        <v>33</v>
      </c>
      <c r="AX236" s="191" t="s">
        <v>78</v>
      </c>
      <c r="AY236" s="193" t="s">
        <v>164</v>
      </c>
    </row>
    <row r="237" spans="1:65" s="198" customFormat="1" x14ac:dyDescent="0.2">
      <c r="B237" s="199"/>
      <c r="D237" s="185" t="s">
        <v>175</v>
      </c>
      <c r="E237" s="200" t="s">
        <v>1</v>
      </c>
      <c r="F237" s="201" t="s">
        <v>1269</v>
      </c>
      <c r="H237" s="202">
        <v>3.81</v>
      </c>
      <c r="I237" s="229"/>
      <c r="L237" s="199"/>
      <c r="M237" s="203"/>
      <c r="N237" s="204"/>
      <c r="O237" s="204"/>
      <c r="P237" s="204"/>
      <c r="Q237" s="204"/>
      <c r="R237" s="204"/>
      <c r="S237" s="204"/>
      <c r="T237" s="205"/>
      <c r="AT237" s="200" t="s">
        <v>175</v>
      </c>
      <c r="AU237" s="200" t="s">
        <v>87</v>
      </c>
      <c r="AV237" s="198" t="s">
        <v>87</v>
      </c>
      <c r="AW237" s="198" t="s">
        <v>33</v>
      </c>
      <c r="AX237" s="198" t="s">
        <v>85</v>
      </c>
      <c r="AY237" s="200" t="s">
        <v>164</v>
      </c>
    </row>
    <row r="238" spans="1:65" s="97" customFormat="1" ht="16.5" customHeight="1" x14ac:dyDescent="0.2">
      <c r="A238" s="95"/>
      <c r="B238" s="94"/>
      <c r="C238" s="214" t="s">
        <v>353</v>
      </c>
      <c r="D238" s="214" t="s">
        <v>278</v>
      </c>
      <c r="E238" s="215" t="s">
        <v>680</v>
      </c>
      <c r="F238" s="216" t="s">
        <v>681</v>
      </c>
      <c r="G238" s="217" t="s">
        <v>187</v>
      </c>
      <c r="H238" s="218">
        <v>3.81</v>
      </c>
      <c r="I238" s="74"/>
      <c r="J238" s="219">
        <f>ROUND(I238*H238,2)</f>
        <v>0</v>
      </c>
      <c r="K238" s="216" t="s">
        <v>1</v>
      </c>
      <c r="L238" s="220"/>
      <c r="M238" s="221" t="s">
        <v>1</v>
      </c>
      <c r="N238" s="222" t="s">
        <v>43</v>
      </c>
      <c r="O238" s="181">
        <v>0</v>
      </c>
      <c r="P238" s="181">
        <f>O238*H238</f>
        <v>0</v>
      </c>
      <c r="Q238" s="181">
        <v>1.77E-2</v>
      </c>
      <c r="R238" s="181">
        <f>Q238*H238</f>
        <v>6.7436999999999997E-2</v>
      </c>
      <c r="S238" s="181">
        <v>0</v>
      </c>
      <c r="T238" s="182">
        <f>S238*H238</f>
        <v>0</v>
      </c>
      <c r="U238" s="95"/>
      <c r="V238" s="95"/>
      <c r="W238" s="95"/>
      <c r="X238" s="95"/>
      <c r="Y238" s="95"/>
      <c r="Z238" s="95"/>
      <c r="AA238" s="95"/>
      <c r="AB238" s="95"/>
      <c r="AC238" s="95"/>
      <c r="AD238" s="95"/>
      <c r="AE238" s="95"/>
      <c r="AR238" s="183" t="s">
        <v>212</v>
      </c>
      <c r="AT238" s="183" t="s">
        <v>278</v>
      </c>
      <c r="AU238" s="183" t="s">
        <v>87</v>
      </c>
      <c r="AY238" s="87" t="s">
        <v>164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87" t="s">
        <v>85</v>
      </c>
      <c r="BK238" s="184">
        <f>ROUND(I238*H238,2)</f>
        <v>0</v>
      </c>
      <c r="BL238" s="87" t="s">
        <v>171</v>
      </c>
      <c r="BM238" s="183" t="s">
        <v>1270</v>
      </c>
    </row>
    <row r="239" spans="1:65" s="191" customFormat="1" x14ac:dyDescent="0.2">
      <c r="B239" s="192"/>
      <c r="D239" s="185" t="s">
        <v>175</v>
      </c>
      <c r="E239" s="193" t="s">
        <v>1</v>
      </c>
      <c r="F239" s="194" t="s">
        <v>672</v>
      </c>
      <c r="H239" s="193" t="s">
        <v>1</v>
      </c>
      <c r="I239" s="228"/>
      <c r="L239" s="192"/>
      <c r="M239" s="195"/>
      <c r="N239" s="196"/>
      <c r="O239" s="196"/>
      <c r="P239" s="196"/>
      <c r="Q239" s="196"/>
      <c r="R239" s="196"/>
      <c r="S239" s="196"/>
      <c r="T239" s="197"/>
      <c r="AT239" s="193" t="s">
        <v>175</v>
      </c>
      <c r="AU239" s="193" t="s">
        <v>87</v>
      </c>
      <c r="AV239" s="191" t="s">
        <v>85</v>
      </c>
      <c r="AW239" s="191" t="s">
        <v>33</v>
      </c>
      <c r="AX239" s="191" t="s">
        <v>78</v>
      </c>
      <c r="AY239" s="193" t="s">
        <v>164</v>
      </c>
    </row>
    <row r="240" spans="1:65" s="198" customFormat="1" x14ac:dyDescent="0.2">
      <c r="B240" s="199"/>
      <c r="D240" s="185" t="s">
        <v>175</v>
      </c>
      <c r="E240" s="200" t="s">
        <v>1</v>
      </c>
      <c r="F240" s="201" t="s">
        <v>1269</v>
      </c>
      <c r="H240" s="202">
        <v>3.81</v>
      </c>
      <c r="I240" s="229"/>
      <c r="L240" s="199"/>
      <c r="M240" s="203"/>
      <c r="N240" s="204"/>
      <c r="O240" s="204"/>
      <c r="P240" s="204"/>
      <c r="Q240" s="204"/>
      <c r="R240" s="204"/>
      <c r="S240" s="204"/>
      <c r="T240" s="205"/>
      <c r="AT240" s="200" t="s">
        <v>175</v>
      </c>
      <c r="AU240" s="200" t="s">
        <v>87</v>
      </c>
      <c r="AV240" s="198" t="s">
        <v>87</v>
      </c>
      <c r="AW240" s="198" t="s">
        <v>33</v>
      </c>
      <c r="AX240" s="198" t="s">
        <v>85</v>
      </c>
      <c r="AY240" s="200" t="s">
        <v>164</v>
      </c>
    </row>
    <row r="241" spans="1:65" s="97" customFormat="1" ht="21.75" customHeight="1" x14ac:dyDescent="0.2">
      <c r="A241" s="95"/>
      <c r="B241" s="94"/>
      <c r="C241" s="173" t="s">
        <v>357</v>
      </c>
      <c r="D241" s="173" t="s">
        <v>166</v>
      </c>
      <c r="E241" s="174" t="s">
        <v>673</v>
      </c>
      <c r="F241" s="175" t="s">
        <v>674</v>
      </c>
      <c r="G241" s="176" t="s">
        <v>187</v>
      </c>
      <c r="H241" s="177">
        <v>3.81</v>
      </c>
      <c r="I241" s="73"/>
      <c r="J241" s="178">
        <f>ROUND(I241*H241,2)</f>
        <v>0</v>
      </c>
      <c r="K241" s="175" t="s">
        <v>1</v>
      </c>
      <c r="L241" s="94"/>
      <c r="M241" s="179" t="s">
        <v>1</v>
      </c>
      <c r="N241" s="180" t="s">
        <v>43</v>
      </c>
      <c r="O241" s="181">
        <v>0.44800000000000001</v>
      </c>
      <c r="P241" s="181">
        <f>O241*H241</f>
        <v>1.70688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95"/>
      <c r="V241" s="95"/>
      <c r="W241" s="95"/>
      <c r="X241" s="95"/>
      <c r="Y241" s="95"/>
      <c r="Z241" s="95"/>
      <c r="AA241" s="95"/>
      <c r="AB241" s="95"/>
      <c r="AC241" s="95"/>
      <c r="AD241" s="95"/>
      <c r="AE241" s="95"/>
      <c r="AR241" s="183" t="s">
        <v>171</v>
      </c>
      <c r="AT241" s="183" t="s">
        <v>166</v>
      </c>
      <c r="AU241" s="183" t="s">
        <v>87</v>
      </c>
      <c r="AY241" s="87" t="s">
        <v>164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87" t="s">
        <v>85</v>
      </c>
      <c r="BK241" s="184">
        <f>ROUND(I241*H241,2)</f>
        <v>0</v>
      </c>
      <c r="BL241" s="87" t="s">
        <v>171</v>
      </c>
      <c r="BM241" s="183" t="s">
        <v>1271</v>
      </c>
    </row>
    <row r="242" spans="1:65" s="97" customFormat="1" ht="44.25" customHeight="1" x14ac:dyDescent="0.2">
      <c r="A242" s="95"/>
      <c r="B242" s="94"/>
      <c r="C242" s="173" t="s">
        <v>361</v>
      </c>
      <c r="D242" s="173" t="s">
        <v>166</v>
      </c>
      <c r="E242" s="174" t="s">
        <v>683</v>
      </c>
      <c r="F242" s="175" t="s">
        <v>684</v>
      </c>
      <c r="G242" s="176" t="s">
        <v>349</v>
      </c>
      <c r="H242" s="177">
        <v>2</v>
      </c>
      <c r="I242" s="73"/>
      <c r="J242" s="178">
        <f>ROUND(I242*H242,2)</f>
        <v>0</v>
      </c>
      <c r="K242" s="175" t="s">
        <v>170</v>
      </c>
      <c r="L242" s="94"/>
      <c r="M242" s="179" t="s">
        <v>1</v>
      </c>
      <c r="N242" s="180" t="s">
        <v>43</v>
      </c>
      <c r="O242" s="181">
        <v>1.5269999999999999</v>
      </c>
      <c r="P242" s="181">
        <f>O242*H242</f>
        <v>3.0539999999999998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95"/>
      <c r="V242" s="95"/>
      <c r="W242" s="95"/>
      <c r="X242" s="95"/>
      <c r="Y242" s="95"/>
      <c r="Z242" s="95"/>
      <c r="AA242" s="95"/>
      <c r="AB242" s="95"/>
      <c r="AC242" s="95"/>
      <c r="AD242" s="95"/>
      <c r="AE242" s="95"/>
      <c r="AR242" s="183" t="s">
        <v>171</v>
      </c>
      <c r="AT242" s="183" t="s">
        <v>166</v>
      </c>
      <c r="AU242" s="183" t="s">
        <v>87</v>
      </c>
      <c r="AY242" s="87" t="s">
        <v>164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87" t="s">
        <v>85</v>
      </c>
      <c r="BK242" s="184">
        <f>ROUND(I242*H242,2)</f>
        <v>0</v>
      </c>
      <c r="BL242" s="87" t="s">
        <v>171</v>
      </c>
      <c r="BM242" s="183" t="s">
        <v>1272</v>
      </c>
    </row>
    <row r="243" spans="1:65" s="191" customFormat="1" x14ac:dyDescent="0.2">
      <c r="B243" s="192"/>
      <c r="D243" s="185" t="s">
        <v>175</v>
      </c>
      <c r="E243" s="193" t="s">
        <v>1</v>
      </c>
      <c r="F243" s="194" t="s">
        <v>1259</v>
      </c>
      <c r="H243" s="193" t="s">
        <v>1</v>
      </c>
      <c r="I243" s="228"/>
      <c r="L243" s="192"/>
      <c r="M243" s="195"/>
      <c r="N243" s="196"/>
      <c r="O243" s="196"/>
      <c r="P243" s="196"/>
      <c r="Q243" s="196"/>
      <c r="R243" s="196"/>
      <c r="S243" s="196"/>
      <c r="T243" s="197"/>
      <c r="AT243" s="193" t="s">
        <v>175</v>
      </c>
      <c r="AU243" s="193" t="s">
        <v>87</v>
      </c>
      <c r="AV243" s="191" t="s">
        <v>85</v>
      </c>
      <c r="AW243" s="191" t="s">
        <v>33</v>
      </c>
      <c r="AX243" s="191" t="s">
        <v>78</v>
      </c>
      <c r="AY243" s="193" t="s">
        <v>164</v>
      </c>
    </row>
    <row r="244" spans="1:65" s="198" customFormat="1" x14ac:dyDescent="0.2">
      <c r="B244" s="199"/>
      <c r="D244" s="185" t="s">
        <v>175</v>
      </c>
      <c r="E244" s="200" t="s">
        <v>1</v>
      </c>
      <c r="F244" s="201" t="s">
        <v>87</v>
      </c>
      <c r="H244" s="202">
        <v>2</v>
      </c>
      <c r="I244" s="229"/>
      <c r="L244" s="199"/>
      <c r="M244" s="203"/>
      <c r="N244" s="204"/>
      <c r="O244" s="204"/>
      <c r="P244" s="204"/>
      <c r="Q244" s="204"/>
      <c r="R244" s="204"/>
      <c r="S244" s="204"/>
      <c r="T244" s="205"/>
      <c r="AT244" s="200" t="s">
        <v>175</v>
      </c>
      <c r="AU244" s="200" t="s">
        <v>87</v>
      </c>
      <c r="AV244" s="198" t="s">
        <v>87</v>
      </c>
      <c r="AW244" s="198" t="s">
        <v>33</v>
      </c>
      <c r="AX244" s="198" t="s">
        <v>85</v>
      </c>
      <c r="AY244" s="200" t="s">
        <v>164</v>
      </c>
    </row>
    <row r="245" spans="1:65" s="97" customFormat="1" ht="21.75" customHeight="1" x14ac:dyDescent="0.2">
      <c r="A245" s="95"/>
      <c r="B245" s="94"/>
      <c r="C245" s="214" t="s">
        <v>365</v>
      </c>
      <c r="D245" s="214" t="s">
        <v>278</v>
      </c>
      <c r="E245" s="215" t="s">
        <v>686</v>
      </c>
      <c r="F245" s="216" t="s">
        <v>687</v>
      </c>
      <c r="G245" s="217" t="s">
        <v>349</v>
      </c>
      <c r="H245" s="218">
        <v>2</v>
      </c>
      <c r="I245" s="74"/>
      <c r="J245" s="219">
        <f>ROUND(I245*H245,2)</f>
        <v>0</v>
      </c>
      <c r="K245" s="216" t="s">
        <v>170</v>
      </c>
      <c r="L245" s="220"/>
      <c r="M245" s="221" t="s">
        <v>1</v>
      </c>
      <c r="N245" s="222" t="s">
        <v>43</v>
      </c>
      <c r="O245" s="181">
        <v>0</v>
      </c>
      <c r="P245" s="181">
        <f>O245*H245</f>
        <v>0</v>
      </c>
      <c r="Q245" s="181">
        <v>8.6999999999999994E-3</v>
      </c>
      <c r="R245" s="181">
        <f>Q245*H245</f>
        <v>1.7399999999999999E-2</v>
      </c>
      <c r="S245" s="181">
        <v>0</v>
      </c>
      <c r="T245" s="182">
        <f>S245*H245</f>
        <v>0</v>
      </c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R245" s="183" t="s">
        <v>212</v>
      </c>
      <c r="AT245" s="183" t="s">
        <v>278</v>
      </c>
      <c r="AU245" s="183" t="s">
        <v>87</v>
      </c>
      <c r="AY245" s="87" t="s">
        <v>164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87" t="s">
        <v>85</v>
      </c>
      <c r="BK245" s="184">
        <f>ROUND(I245*H245,2)</f>
        <v>0</v>
      </c>
      <c r="BL245" s="87" t="s">
        <v>171</v>
      </c>
      <c r="BM245" s="183" t="s">
        <v>1273</v>
      </c>
    </row>
    <row r="246" spans="1:65" s="191" customFormat="1" x14ac:dyDescent="0.2">
      <c r="B246" s="192"/>
      <c r="D246" s="185" t="s">
        <v>175</v>
      </c>
      <c r="E246" s="193" t="s">
        <v>1</v>
      </c>
      <c r="F246" s="194" t="s">
        <v>657</v>
      </c>
      <c r="H246" s="193" t="s">
        <v>1</v>
      </c>
      <c r="I246" s="228"/>
      <c r="L246" s="192"/>
      <c r="M246" s="195"/>
      <c r="N246" s="196"/>
      <c r="O246" s="196"/>
      <c r="P246" s="196"/>
      <c r="Q246" s="196"/>
      <c r="R246" s="196"/>
      <c r="S246" s="196"/>
      <c r="T246" s="197"/>
      <c r="AT246" s="193" t="s">
        <v>175</v>
      </c>
      <c r="AU246" s="193" t="s">
        <v>87</v>
      </c>
      <c r="AV246" s="191" t="s">
        <v>85</v>
      </c>
      <c r="AW246" s="191" t="s">
        <v>33</v>
      </c>
      <c r="AX246" s="191" t="s">
        <v>78</v>
      </c>
      <c r="AY246" s="193" t="s">
        <v>164</v>
      </c>
    </row>
    <row r="247" spans="1:65" s="198" customFormat="1" x14ac:dyDescent="0.2">
      <c r="B247" s="199"/>
      <c r="D247" s="185" t="s">
        <v>175</v>
      </c>
      <c r="E247" s="200" t="s">
        <v>1</v>
      </c>
      <c r="F247" s="201" t="s">
        <v>87</v>
      </c>
      <c r="H247" s="202">
        <v>2</v>
      </c>
      <c r="I247" s="229"/>
      <c r="L247" s="199"/>
      <c r="M247" s="203"/>
      <c r="N247" s="204"/>
      <c r="O247" s="204"/>
      <c r="P247" s="204"/>
      <c r="Q247" s="204"/>
      <c r="R247" s="204"/>
      <c r="S247" s="204"/>
      <c r="T247" s="205"/>
      <c r="AT247" s="200" t="s">
        <v>175</v>
      </c>
      <c r="AU247" s="200" t="s">
        <v>87</v>
      </c>
      <c r="AV247" s="198" t="s">
        <v>87</v>
      </c>
      <c r="AW247" s="198" t="s">
        <v>33</v>
      </c>
      <c r="AX247" s="198" t="s">
        <v>85</v>
      </c>
      <c r="AY247" s="200" t="s">
        <v>164</v>
      </c>
    </row>
    <row r="248" spans="1:65" s="97" customFormat="1" ht="44.25" customHeight="1" x14ac:dyDescent="0.2">
      <c r="A248" s="95"/>
      <c r="B248" s="94"/>
      <c r="C248" s="173" t="s">
        <v>373</v>
      </c>
      <c r="D248" s="173" t="s">
        <v>166</v>
      </c>
      <c r="E248" s="174" t="s">
        <v>689</v>
      </c>
      <c r="F248" s="175" t="s">
        <v>690</v>
      </c>
      <c r="G248" s="176" t="s">
        <v>349</v>
      </c>
      <c r="H248" s="177">
        <v>1</v>
      </c>
      <c r="I248" s="73"/>
      <c r="J248" s="178">
        <f>ROUND(I248*H248,2)</f>
        <v>0</v>
      </c>
      <c r="K248" s="175" t="s">
        <v>170</v>
      </c>
      <c r="L248" s="94"/>
      <c r="M248" s="179" t="s">
        <v>1</v>
      </c>
      <c r="N248" s="180" t="s">
        <v>43</v>
      </c>
      <c r="O248" s="181">
        <v>0.58299999999999996</v>
      </c>
      <c r="P248" s="181">
        <f>O248*H248</f>
        <v>0.58299999999999996</v>
      </c>
      <c r="Q248" s="181">
        <v>1E-4</v>
      </c>
      <c r="R248" s="181">
        <f>Q248*H248</f>
        <v>1E-4</v>
      </c>
      <c r="S248" s="181">
        <v>0</v>
      </c>
      <c r="T248" s="182">
        <f>S248*H248</f>
        <v>0</v>
      </c>
      <c r="U248" s="95"/>
      <c r="V248" s="95"/>
      <c r="W248" s="95"/>
      <c r="X248" s="95"/>
      <c r="Y248" s="95"/>
      <c r="Z248" s="95"/>
      <c r="AA248" s="95"/>
      <c r="AB248" s="95"/>
      <c r="AC248" s="95"/>
      <c r="AD248" s="95"/>
      <c r="AE248" s="95"/>
      <c r="AR248" s="183" t="s">
        <v>171</v>
      </c>
      <c r="AT248" s="183" t="s">
        <v>166</v>
      </c>
      <c r="AU248" s="183" t="s">
        <v>87</v>
      </c>
      <c r="AY248" s="87" t="s">
        <v>164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87" t="s">
        <v>85</v>
      </c>
      <c r="BK248" s="184">
        <f>ROUND(I248*H248,2)</f>
        <v>0</v>
      </c>
      <c r="BL248" s="87" t="s">
        <v>171</v>
      </c>
      <c r="BM248" s="183" t="s">
        <v>1274</v>
      </c>
    </row>
    <row r="249" spans="1:65" s="191" customFormat="1" x14ac:dyDescent="0.2">
      <c r="B249" s="192"/>
      <c r="D249" s="185" t="s">
        <v>175</v>
      </c>
      <c r="E249" s="193" t="s">
        <v>1</v>
      </c>
      <c r="F249" s="194" t="s">
        <v>1259</v>
      </c>
      <c r="H249" s="193" t="s">
        <v>1</v>
      </c>
      <c r="I249" s="228"/>
      <c r="L249" s="192"/>
      <c r="M249" s="195"/>
      <c r="N249" s="196"/>
      <c r="O249" s="196"/>
      <c r="P249" s="196"/>
      <c r="Q249" s="196"/>
      <c r="R249" s="196"/>
      <c r="S249" s="196"/>
      <c r="T249" s="197"/>
      <c r="AT249" s="193" t="s">
        <v>175</v>
      </c>
      <c r="AU249" s="193" t="s">
        <v>87</v>
      </c>
      <c r="AV249" s="191" t="s">
        <v>85</v>
      </c>
      <c r="AW249" s="191" t="s">
        <v>33</v>
      </c>
      <c r="AX249" s="191" t="s">
        <v>78</v>
      </c>
      <c r="AY249" s="193" t="s">
        <v>164</v>
      </c>
    </row>
    <row r="250" spans="1:65" s="198" customFormat="1" x14ac:dyDescent="0.2">
      <c r="B250" s="199"/>
      <c r="D250" s="185" t="s">
        <v>175</v>
      </c>
      <c r="E250" s="200" t="s">
        <v>1</v>
      </c>
      <c r="F250" s="201" t="s">
        <v>85</v>
      </c>
      <c r="H250" s="202">
        <v>1</v>
      </c>
      <c r="I250" s="229"/>
      <c r="L250" s="199"/>
      <c r="M250" s="203"/>
      <c r="N250" s="204"/>
      <c r="O250" s="204"/>
      <c r="P250" s="204"/>
      <c r="Q250" s="204"/>
      <c r="R250" s="204"/>
      <c r="S250" s="204"/>
      <c r="T250" s="205"/>
      <c r="AT250" s="200" t="s">
        <v>175</v>
      </c>
      <c r="AU250" s="200" t="s">
        <v>87</v>
      </c>
      <c r="AV250" s="198" t="s">
        <v>87</v>
      </c>
      <c r="AW250" s="198" t="s">
        <v>33</v>
      </c>
      <c r="AX250" s="198" t="s">
        <v>85</v>
      </c>
      <c r="AY250" s="200" t="s">
        <v>164</v>
      </c>
    </row>
    <row r="251" spans="1:65" s="97" customFormat="1" ht="21.75" customHeight="1" x14ac:dyDescent="0.2">
      <c r="A251" s="95"/>
      <c r="B251" s="94"/>
      <c r="C251" s="214" t="s">
        <v>379</v>
      </c>
      <c r="D251" s="214" t="s">
        <v>278</v>
      </c>
      <c r="E251" s="215" t="s">
        <v>692</v>
      </c>
      <c r="F251" s="216" t="s">
        <v>693</v>
      </c>
      <c r="G251" s="217" t="s">
        <v>349</v>
      </c>
      <c r="H251" s="218">
        <v>1</v>
      </c>
      <c r="I251" s="74"/>
      <c r="J251" s="219">
        <f>ROUND(I251*H251,2)</f>
        <v>0</v>
      </c>
      <c r="K251" s="216" t="s">
        <v>170</v>
      </c>
      <c r="L251" s="220"/>
      <c r="M251" s="221" t="s">
        <v>1</v>
      </c>
      <c r="N251" s="222" t="s">
        <v>43</v>
      </c>
      <c r="O251" s="181">
        <v>0</v>
      </c>
      <c r="P251" s="181">
        <f>O251*H251</f>
        <v>0</v>
      </c>
      <c r="Q251" s="181">
        <v>5.4999999999999997E-3</v>
      </c>
      <c r="R251" s="181">
        <f>Q251*H251</f>
        <v>5.4999999999999997E-3</v>
      </c>
      <c r="S251" s="181">
        <v>0</v>
      </c>
      <c r="T251" s="182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3" t="s">
        <v>212</v>
      </c>
      <c r="AT251" s="183" t="s">
        <v>278</v>
      </c>
      <c r="AU251" s="183" t="s">
        <v>87</v>
      </c>
      <c r="AY251" s="87" t="s">
        <v>164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87" t="s">
        <v>85</v>
      </c>
      <c r="BK251" s="184">
        <f>ROUND(I251*H251,2)</f>
        <v>0</v>
      </c>
      <c r="BL251" s="87" t="s">
        <v>171</v>
      </c>
      <c r="BM251" s="183" t="s">
        <v>1275</v>
      </c>
    </row>
    <row r="252" spans="1:65" s="97" customFormat="1" ht="44.25" customHeight="1" x14ac:dyDescent="0.2">
      <c r="A252" s="95"/>
      <c r="B252" s="94"/>
      <c r="C252" s="173" t="s">
        <v>385</v>
      </c>
      <c r="D252" s="173" t="s">
        <v>166</v>
      </c>
      <c r="E252" s="174" t="s">
        <v>695</v>
      </c>
      <c r="F252" s="175" t="s">
        <v>696</v>
      </c>
      <c r="G252" s="176" t="s">
        <v>349</v>
      </c>
      <c r="H252" s="177">
        <v>1</v>
      </c>
      <c r="I252" s="73"/>
      <c r="J252" s="178">
        <f>ROUND(I252*H252,2)</f>
        <v>0</v>
      </c>
      <c r="K252" s="175" t="s">
        <v>170</v>
      </c>
      <c r="L252" s="94"/>
      <c r="M252" s="179" t="s">
        <v>1</v>
      </c>
      <c r="N252" s="180" t="s">
        <v>43</v>
      </c>
      <c r="O252" s="181">
        <v>0.41699999999999998</v>
      </c>
      <c r="P252" s="181">
        <f>O252*H252</f>
        <v>0.41699999999999998</v>
      </c>
      <c r="Q252" s="181">
        <v>2.1000000000000001E-4</v>
      </c>
      <c r="R252" s="181">
        <f>Q252*H252</f>
        <v>2.1000000000000001E-4</v>
      </c>
      <c r="S252" s="181">
        <v>0</v>
      </c>
      <c r="T252" s="182">
        <f>S252*H252</f>
        <v>0</v>
      </c>
      <c r="U252" s="95"/>
      <c r="V252" s="95"/>
      <c r="W252" s="95"/>
      <c r="X252" s="95"/>
      <c r="Y252" s="95"/>
      <c r="Z252" s="95"/>
      <c r="AA252" s="95"/>
      <c r="AB252" s="95"/>
      <c r="AC252" s="95"/>
      <c r="AD252" s="95"/>
      <c r="AE252" s="95"/>
      <c r="AR252" s="183" t="s">
        <v>171</v>
      </c>
      <c r="AT252" s="183" t="s">
        <v>166</v>
      </c>
      <c r="AU252" s="183" t="s">
        <v>87</v>
      </c>
      <c r="AY252" s="87" t="s">
        <v>164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87" t="s">
        <v>85</v>
      </c>
      <c r="BK252" s="184">
        <f>ROUND(I252*H252,2)</f>
        <v>0</v>
      </c>
      <c r="BL252" s="87" t="s">
        <v>171</v>
      </c>
      <c r="BM252" s="183" t="s">
        <v>1276</v>
      </c>
    </row>
    <row r="253" spans="1:65" s="191" customFormat="1" x14ac:dyDescent="0.2">
      <c r="B253" s="192"/>
      <c r="D253" s="185" t="s">
        <v>175</v>
      </c>
      <c r="E253" s="193" t="s">
        <v>1</v>
      </c>
      <c r="F253" s="194" t="s">
        <v>1259</v>
      </c>
      <c r="H253" s="193" t="s">
        <v>1</v>
      </c>
      <c r="I253" s="228"/>
      <c r="L253" s="192"/>
      <c r="M253" s="195"/>
      <c r="N253" s="196"/>
      <c r="O253" s="196"/>
      <c r="P253" s="196"/>
      <c r="Q253" s="196"/>
      <c r="R253" s="196"/>
      <c r="S253" s="196"/>
      <c r="T253" s="197"/>
      <c r="AT253" s="193" t="s">
        <v>175</v>
      </c>
      <c r="AU253" s="193" t="s">
        <v>87</v>
      </c>
      <c r="AV253" s="191" t="s">
        <v>85</v>
      </c>
      <c r="AW253" s="191" t="s">
        <v>33</v>
      </c>
      <c r="AX253" s="191" t="s">
        <v>78</v>
      </c>
      <c r="AY253" s="193" t="s">
        <v>164</v>
      </c>
    </row>
    <row r="254" spans="1:65" s="198" customFormat="1" x14ac:dyDescent="0.2">
      <c r="B254" s="199"/>
      <c r="D254" s="185" t="s">
        <v>175</v>
      </c>
      <c r="E254" s="200" t="s">
        <v>1</v>
      </c>
      <c r="F254" s="201" t="s">
        <v>85</v>
      </c>
      <c r="H254" s="202">
        <v>1</v>
      </c>
      <c r="I254" s="229"/>
      <c r="L254" s="199"/>
      <c r="M254" s="203"/>
      <c r="N254" s="204"/>
      <c r="O254" s="204"/>
      <c r="P254" s="204"/>
      <c r="Q254" s="204"/>
      <c r="R254" s="204"/>
      <c r="S254" s="204"/>
      <c r="T254" s="205"/>
      <c r="AT254" s="200" t="s">
        <v>175</v>
      </c>
      <c r="AU254" s="200" t="s">
        <v>87</v>
      </c>
      <c r="AV254" s="198" t="s">
        <v>87</v>
      </c>
      <c r="AW254" s="198" t="s">
        <v>33</v>
      </c>
      <c r="AX254" s="198" t="s">
        <v>85</v>
      </c>
      <c r="AY254" s="200" t="s">
        <v>164</v>
      </c>
    </row>
    <row r="255" spans="1:65" s="97" customFormat="1" ht="16.5" customHeight="1" x14ac:dyDescent="0.2">
      <c r="A255" s="95"/>
      <c r="B255" s="94"/>
      <c r="C255" s="214" t="s">
        <v>391</v>
      </c>
      <c r="D255" s="214" t="s">
        <v>278</v>
      </c>
      <c r="E255" s="215" t="s">
        <v>700</v>
      </c>
      <c r="F255" s="216" t="s">
        <v>701</v>
      </c>
      <c r="G255" s="217" t="s">
        <v>349</v>
      </c>
      <c r="H255" s="218">
        <v>1</v>
      </c>
      <c r="I255" s="74"/>
      <c r="J255" s="219">
        <f>ROUND(I255*H255,2)</f>
        <v>0</v>
      </c>
      <c r="K255" s="216" t="s">
        <v>1</v>
      </c>
      <c r="L255" s="220"/>
      <c r="M255" s="221" t="s">
        <v>1</v>
      </c>
      <c r="N255" s="222" t="s">
        <v>43</v>
      </c>
      <c r="O255" s="181">
        <v>0</v>
      </c>
      <c r="P255" s="181">
        <f>O255*H255</f>
        <v>0</v>
      </c>
      <c r="Q255" s="181">
        <v>1.2500000000000001E-2</v>
      </c>
      <c r="R255" s="181">
        <f>Q255*H255</f>
        <v>1.2500000000000001E-2</v>
      </c>
      <c r="S255" s="181">
        <v>0</v>
      </c>
      <c r="T255" s="182">
        <f>S255*H255</f>
        <v>0</v>
      </c>
      <c r="U255" s="95"/>
      <c r="V255" s="95"/>
      <c r="W255" s="95"/>
      <c r="X255" s="95"/>
      <c r="Y255" s="95"/>
      <c r="Z255" s="95"/>
      <c r="AA255" s="95"/>
      <c r="AB255" s="95"/>
      <c r="AC255" s="95"/>
      <c r="AD255" s="95"/>
      <c r="AE255" s="95"/>
      <c r="AR255" s="183" t="s">
        <v>212</v>
      </c>
      <c r="AT255" s="183" t="s">
        <v>278</v>
      </c>
      <c r="AU255" s="183" t="s">
        <v>87</v>
      </c>
      <c r="AY255" s="87" t="s">
        <v>164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87" t="s">
        <v>85</v>
      </c>
      <c r="BK255" s="184">
        <f>ROUND(I255*H255,2)</f>
        <v>0</v>
      </c>
      <c r="BL255" s="87" t="s">
        <v>171</v>
      </c>
      <c r="BM255" s="183" t="s">
        <v>1277</v>
      </c>
    </row>
    <row r="256" spans="1:65" s="97" customFormat="1" ht="44.25" customHeight="1" x14ac:dyDescent="0.2">
      <c r="A256" s="95"/>
      <c r="B256" s="94"/>
      <c r="C256" s="173" t="s">
        <v>398</v>
      </c>
      <c r="D256" s="173" t="s">
        <v>166</v>
      </c>
      <c r="E256" s="174" t="s">
        <v>706</v>
      </c>
      <c r="F256" s="175" t="s">
        <v>707</v>
      </c>
      <c r="G256" s="176" t="s">
        <v>349</v>
      </c>
      <c r="H256" s="177">
        <v>1</v>
      </c>
      <c r="I256" s="73"/>
      <c r="J256" s="178">
        <f>ROUND(I256*H256,2)</f>
        <v>0</v>
      </c>
      <c r="K256" s="175" t="s">
        <v>170</v>
      </c>
      <c r="L256" s="94"/>
      <c r="M256" s="179" t="s">
        <v>1</v>
      </c>
      <c r="N256" s="180" t="s">
        <v>43</v>
      </c>
      <c r="O256" s="181">
        <v>0.625</v>
      </c>
      <c r="P256" s="181">
        <f>O256*H256</f>
        <v>0.625</v>
      </c>
      <c r="Q256" s="181">
        <v>1E-4</v>
      </c>
      <c r="R256" s="181">
        <f>Q256*H256</f>
        <v>1E-4</v>
      </c>
      <c r="S256" s="181">
        <v>0</v>
      </c>
      <c r="T256" s="182">
        <f>S256*H256</f>
        <v>0</v>
      </c>
      <c r="U256" s="95"/>
      <c r="V256" s="95"/>
      <c r="W256" s="95"/>
      <c r="X256" s="95"/>
      <c r="Y256" s="95"/>
      <c r="Z256" s="95"/>
      <c r="AA256" s="95"/>
      <c r="AB256" s="95"/>
      <c r="AC256" s="95"/>
      <c r="AD256" s="95"/>
      <c r="AE256" s="95"/>
      <c r="AR256" s="183" t="s">
        <v>171</v>
      </c>
      <c r="AT256" s="183" t="s">
        <v>166</v>
      </c>
      <c r="AU256" s="183" t="s">
        <v>87</v>
      </c>
      <c r="AY256" s="87" t="s">
        <v>164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87" t="s">
        <v>85</v>
      </c>
      <c r="BK256" s="184">
        <f>ROUND(I256*H256,2)</f>
        <v>0</v>
      </c>
      <c r="BL256" s="87" t="s">
        <v>171</v>
      </c>
      <c r="BM256" s="183" t="s">
        <v>1278</v>
      </c>
    </row>
    <row r="257" spans="1:65" s="191" customFormat="1" x14ac:dyDescent="0.2">
      <c r="B257" s="192"/>
      <c r="D257" s="185" t="s">
        <v>175</v>
      </c>
      <c r="E257" s="193" t="s">
        <v>1</v>
      </c>
      <c r="F257" s="194" t="s">
        <v>1259</v>
      </c>
      <c r="H257" s="193" t="s">
        <v>1</v>
      </c>
      <c r="I257" s="228"/>
      <c r="L257" s="192"/>
      <c r="M257" s="195"/>
      <c r="N257" s="196"/>
      <c r="O257" s="196"/>
      <c r="P257" s="196"/>
      <c r="Q257" s="196"/>
      <c r="R257" s="196"/>
      <c r="S257" s="196"/>
      <c r="T257" s="197"/>
      <c r="AT257" s="193" t="s">
        <v>175</v>
      </c>
      <c r="AU257" s="193" t="s">
        <v>87</v>
      </c>
      <c r="AV257" s="191" t="s">
        <v>85</v>
      </c>
      <c r="AW257" s="191" t="s">
        <v>33</v>
      </c>
      <c r="AX257" s="191" t="s">
        <v>78</v>
      </c>
      <c r="AY257" s="193" t="s">
        <v>164</v>
      </c>
    </row>
    <row r="258" spans="1:65" s="198" customFormat="1" x14ac:dyDescent="0.2">
      <c r="B258" s="199"/>
      <c r="D258" s="185" t="s">
        <v>175</v>
      </c>
      <c r="E258" s="200" t="s">
        <v>1</v>
      </c>
      <c r="F258" s="201" t="s">
        <v>85</v>
      </c>
      <c r="H258" s="202">
        <v>1</v>
      </c>
      <c r="I258" s="229"/>
      <c r="L258" s="199"/>
      <c r="M258" s="203"/>
      <c r="N258" s="204"/>
      <c r="O258" s="204"/>
      <c r="P258" s="204"/>
      <c r="Q258" s="204"/>
      <c r="R258" s="204"/>
      <c r="S258" s="204"/>
      <c r="T258" s="205"/>
      <c r="AT258" s="200" t="s">
        <v>175</v>
      </c>
      <c r="AU258" s="200" t="s">
        <v>87</v>
      </c>
      <c r="AV258" s="198" t="s">
        <v>87</v>
      </c>
      <c r="AW258" s="198" t="s">
        <v>33</v>
      </c>
      <c r="AX258" s="198" t="s">
        <v>85</v>
      </c>
      <c r="AY258" s="200" t="s">
        <v>164</v>
      </c>
    </row>
    <row r="259" spans="1:65" s="97" customFormat="1" ht="21.75" customHeight="1" x14ac:dyDescent="0.2">
      <c r="A259" s="95"/>
      <c r="B259" s="94"/>
      <c r="C259" s="214" t="s">
        <v>403</v>
      </c>
      <c r="D259" s="214" t="s">
        <v>278</v>
      </c>
      <c r="E259" s="215" t="s">
        <v>709</v>
      </c>
      <c r="F259" s="216" t="s">
        <v>710</v>
      </c>
      <c r="G259" s="217" t="s">
        <v>349</v>
      </c>
      <c r="H259" s="218">
        <v>1</v>
      </c>
      <c r="I259" s="74"/>
      <c r="J259" s="219">
        <f>ROUND(I259*H259,2)</f>
        <v>0</v>
      </c>
      <c r="K259" s="216" t="s">
        <v>170</v>
      </c>
      <c r="L259" s="220"/>
      <c r="M259" s="221" t="s">
        <v>1</v>
      </c>
      <c r="N259" s="222" t="s">
        <v>43</v>
      </c>
      <c r="O259" s="181">
        <v>0</v>
      </c>
      <c r="P259" s="181">
        <f>O259*H259</f>
        <v>0</v>
      </c>
      <c r="Q259" s="181">
        <v>6.7000000000000002E-3</v>
      </c>
      <c r="R259" s="181">
        <f>Q259*H259</f>
        <v>6.7000000000000002E-3</v>
      </c>
      <c r="S259" s="181">
        <v>0</v>
      </c>
      <c r="T259" s="182">
        <f>S259*H259</f>
        <v>0</v>
      </c>
      <c r="U259" s="95"/>
      <c r="V259" s="95"/>
      <c r="W259" s="95"/>
      <c r="X259" s="95"/>
      <c r="Y259" s="95"/>
      <c r="Z259" s="95"/>
      <c r="AA259" s="95"/>
      <c r="AB259" s="95"/>
      <c r="AC259" s="95"/>
      <c r="AD259" s="95"/>
      <c r="AE259" s="95"/>
      <c r="AR259" s="183" t="s">
        <v>212</v>
      </c>
      <c r="AT259" s="183" t="s">
        <v>278</v>
      </c>
      <c r="AU259" s="183" t="s">
        <v>87</v>
      </c>
      <c r="AY259" s="87" t="s">
        <v>164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87" t="s">
        <v>85</v>
      </c>
      <c r="BK259" s="184">
        <f>ROUND(I259*H259,2)</f>
        <v>0</v>
      </c>
      <c r="BL259" s="87" t="s">
        <v>171</v>
      </c>
      <c r="BM259" s="183" t="s">
        <v>1279</v>
      </c>
    </row>
    <row r="260" spans="1:65" s="97" customFormat="1" ht="33" customHeight="1" x14ac:dyDescent="0.2">
      <c r="A260" s="95"/>
      <c r="B260" s="94"/>
      <c r="C260" s="173" t="s">
        <v>408</v>
      </c>
      <c r="D260" s="173" t="s">
        <v>166</v>
      </c>
      <c r="E260" s="174" t="s">
        <v>712</v>
      </c>
      <c r="F260" s="175" t="s">
        <v>713</v>
      </c>
      <c r="G260" s="176" t="s">
        <v>349</v>
      </c>
      <c r="H260" s="177">
        <v>1</v>
      </c>
      <c r="I260" s="73"/>
      <c r="J260" s="178">
        <f>ROUND(I260*H260,2)</f>
        <v>0</v>
      </c>
      <c r="K260" s="175" t="s">
        <v>170</v>
      </c>
      <c r="L260" s="94"/>
      <c r="M260" s="179" t="s">
        <v>1</v>
      </c>
      <c r="N260" s="180" t="s">
        <v>43</v>
      </c>
      <c r="O260" s="181">
        <v>0.85599999999999998</v>
      </c>
      <c r="P260" s="181">
        <f>O260*H260</f>
        <v>0.85599999999999998</v>
      </c>
      <c r="Q260" s="181">
        <v>1.67E-3</v>
      </c>
      <c r="R260" s="181">
        <f>Q260*H260</f>
        <v>1.67E-3</v>
      </c>
      <c r="S260" s="181">
        <v>0</v>
      </c>
      <c r="T260" s="182">
        <f>S260*H260</f>
        <v>0</v>
      </c>
      <c r="U260" s="95"/>
      <c r="V260" s="95"/>
      <c r="W260" s="95"/>
      <c r="X260" s="95"/>
      <c r="Y260" s="95"/>
      <c r="Z260" s="95"/>
      <c r="AA260" s="95"/>
      <c r="AB260" s="95"/>
      <c r="AC260" s="95"/>
      <c r="AD260" s="95"/>
      <c r="AE260" s="95"/>
      <c r="AR260" s="183" t="s">
        <v>171</v>
      </c>
      <c r="AT260" s="183" t="s">
        <v>166</v>
      </c>
      <c r="AU260" s="183" t="s">
        <v>87</v>
      </c>
      <c r="AY260" s="87" t="s">
        <v>164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87" t="s">
        <v>85</v>
      </c>
      <c r="BK260" s="184">
        <f>ROUND(I260*H260,2)</f>
        <v>0</v>
      </c>
      <c r="BL260" s="87" t="s">
        <v>171</v>
      </c>
      <c r="BM260" s="183" t="s">
        <v>1280</v>
      </c>
    </row>
    <row r="261" spans="1:65" s="191" customFormat="1" x14ac:dyDescent="0.2">
      <c r="B261" s="192"/>
      <c r="D261" s="185" t="s">
        <v>175</v>
      </c>
      <c r="E261" s="193" t="s">
        <v>1</v>
      </c>
      <c r="F261" s="194" t="s">
        <v>1259</v>
      </c>
      <c r="H261" s="193" t="s">
        <v>1</v>
      </c>
      <c r="I261" s="228"/>
      <c r="L261" s="192"/>
      <c r="M261" s="195"/>
      <c r="N261" s="196"/>
      <c r="O261" s="196"/>
      <c r="P261" s="196"/>
      <c r="Q261" s="196"/>
      <c r="R261" s="196"/>
      <c r="S261" s="196"/>
      <c r="T261" s="197"/>
      <c r="AT261" s="193" t="s">
        <v>175</v>
      </c>
      <c r="AU261" s="193" t="s">
        <v>87</v>
      </c>
      <c r="AV261" s="191" t="s">
        <v>85</v>
      </c>
      <c r="AW261" s="191" t="s">
        <v>33</v>
      </c>
      <c r="AX261" s="191" t="s">
        <v>78</v>
      </c>
      <c r="AY261" s="193" t="s">
        <v>164</v>
      </c>
    </row>
    <row r="262" spans="1:65" s="198" customFormat="1" x14ac:dyDescent="0.2">
      <c r="B262" s="199"/>
      <c r="D262" s="185" t="s">
        <v>175</v>
      </c>
      <c r="E262" s="200" t="s">
        <v>1</v>
      </c>
      <c r="F262" s="201" t="s">
        <v>85</v>
      </c>
      <c r="H262" s="202">
        <v>1</v>
      </c>
      <c r="I262" s="229"/>
      <c r="L262" s="199"/>
      <c r="M262" s="203"/>
      <c r="N262" s="204"/>
      <c r="O262" s="204"/>
      <c r="P262" s="204"/>
      <c r="Q262" s="204"/>
      <c r="R262" s="204"/>
      <c r="S262" s="204"/>
      <c r="T262" s="205"/>
      <c r="AT262" s="200" t="s">
        <v>175</v>
      </c>
      <c r="AU262" s="200" t="s">
        <v>87</v>
      </c>
      <c r="AV262" s="198" t="s">
        <v>87</v>
      </c>
      <c r="AW262" s="198" t="s">
        <v>33</v>
      </c>
      <c r="AX262" s="198" t="s">
        <v>85</v>
      </c>
      <c r="AY262" s="200" t="s">
        <v>164</v>
      </c>
    </row>
    <row r="263" spans="1:65" s="97" customFormat="1" ht="21.75" customHeight="1" x14ac:dyDescent="0.2">
      <c r="A263" s="95"/>
      <c r="B263" s="94"/>
      <c r="C263" s="214" t="s">
        <v>412</v>
      </c>
      <c r="D263" s="214" t="s">
        <v>278</v>
      </c>
      <c r="E263" s="215" t="s">
        <v>715</v>
      </c>
      <c r="F263" s="216" t="s">
        <v>716</v>
      </c>
      <c r="G263" s="217" t="s">
        <v>349</v>
      </c>
      <c r="H263" s="218">
        <v>1</v>
      </c>
      <c r="I263" s="74"/>
      <c r="J263" s="219">
        <f>ROUND(I263*H263,2)</f>
        <v>0</v>
      </c>
      <c r="K263" s="216" t="s">
        <v>170</v>
      </c>
      <c r="L263" s="220"/>
      <c r="M263" s="221" t="s">
        <v>1</v>
      </c>
      <c r="N263" s="222" t="s">
        <v>43</v>
      </c>
      <c r="O263" s="181">
        <v>0</v>
      </c>
      <c r="P263" s="181">
        <f>O263*H263</f>
        <v>0</v>
      </c>
      <c r="Q263" s="181">
        <v>8.6E-3</v>
      </c>
      <c r="R263" s="181">
        <f>Q263*H263</f>
        <v>8.6E-3</v>
      </c>
      <c r="S263" s="181">
        <v>0</v>
      </c>
      <c r="T263" s="182">
        <f>S263*H263</f>
        <v>0</v>
      </c>
      <c r="U263" s="95"/>
      <c r="V263" s="95"/>
      <c r="W263" s="95"/>
      <c r="X263" s="95"/>
      <c r="Y263" s="95"/>
      <c r="Z263" s="95"/>
      <c r="AA263" s="95"/>
      <c r="AB263" s="95"/>
      <c r="AC263" s="95"/>
      <c r="AD263" s="95"/>
      <c r="AE263" s="95"/>
      <c r="AR263" s="183" t="s">
        <v>212</v>
      </c>
      <c r="AT263" s="183" t="s">
        <v>278</v>
      </c>
      <c r="AU263" s="183" t="s">
        <v>87</v>
      </c>
      <c r="AY263" s="87" t="s">
        <v>164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87" t="s">
        <v>85</v>
      </c>
      <c r="BK263" s="184">
        <f>ROUND(I263*H263,2)</f>
        <v>0</v>
      </c>
      <c r="BL263" s="87" t="s">
        <v>171</v>
      </c>
      <c r="BM263" s="183" t="s">
        <v>1281</v>
      </c>
    </row>
    <row r="264" spans="1:65" s="97" customFormat="1" ht="33" customHeight="1" x14ac:dyDescent="0.2">
      <c r="A264" s="95"/>
      <c r="B264" s="94"/>
      <c r="C264" s="173" t="s">
        <v>417</v>
      </c>
      <c r="D264" s="173" t="s">
        <v>166</v>
      </c>
      <c r="E264" s="174" t="s">
        <v>718</v>
      </c>
      <c r="F264" s="175" t="s">
        <v>719</v>
      </c>
      <c r="G264" s="176" t="s">
        <v>349</v>
      </c>
      <c r="H264" s="177">
        <v>1</v>
      </c>
      <c r="I264" s="73"/>
      <c r="J264" s="178">
        <f>ROUND(I264*H264,2)</f>
        <v>0</v>
      </c>
      <c r="K264" s="175" t="s">
        <v>170</v>
      </c>
      <c r="L264" s="94"/>
      <c r="M264" s="179" t="s">
        <v>1</v>
      </c>
      <c r="N264" s="180" t="s">
        <v>43</v>
      </c>
      <c r="O264" s="181">
        <v>1.24</v>
      </c>
      <c r="P264" s="181">
        <f>O264*H264</f>
        <v>1.24</v>
      </c>
      <c r="Q264" s="181">
        <v>1.7099999999999999E-3</v>
      </c>
      <c r="R264" s="181">
        <f>Q264*H264</f>
        <v>1.7099999999999999E-3</v>
      </c>
      <c r="S264" s="181">
        <v>0</v>
      </c>
      <c r="T264" s="182">
        <f>S264*H264</f>
        <v>0</v>
      </c>
      <c r="U264" s="95"/>
      <c r="V264" s="95"/>
      <c r="W264" s="95"/>
      <c r="X264" s="95"/>
      <c r="Y264" s="95"/>
      <c r="Z264" s="95"/>
      <c r="AA264" s="95"/>
      <c r="AB264" s="95"/>
      <c r="AC264" s="95"/>
      <c r="AD264" s="95"/>
      <c r="AE264" s="95"/>
      <c r="AR264" s="183" t="s">
        <v>171</v>
      </c>
      <c r="AT264" s="183" t="s">
        <v>166</v>
      </c>
      <c r="AU264" s="183" t="s">
        <v>87</v>
      </c>
      <c r="AY264" s="87" t="s">
        <v>164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87" t="s">
        <v>85</v>
      </c>
      <c r="BK264" s="184">
        <f>ROUND(I264*H264,2)</f>
        <v>0</v>
      </c>
      <c r="BL264" s="87" t="s">
        <v>171</v>
      </c>
      <c r="BM264" s="183" t="s">
        <v>1282</v>
      </c>
    </row>
    <row r="265" spans="1:65" s="191" customFormat="1" x14ac:dyDescent="0.2">
      <c r="B265" s="192"/>
      <c r="D265" s="185" t="s">
        <v>175</v>
      </c>
      <c r="E265" s="193" t="s">
        <v>1</v>
      </c>
      <c r="F265" s="194" t="s">
        <v>1259</v>
      </c>
      <c r="H265" s="193" t="s">
        <v>1</v>
      </c>
      <c r="I265" s="228"/>
      <c r="L265" s="192"/>
      <c r="M265" s="195"/>
      <c r="N265" s="196"/>
      <c r="O265" s="196"/>
      <c r="P265" s="196"/>
      <c r="Q265" s="196"/>
      <c r="R265" s="196"/>
      <c r="S265" s="196"/>
      <c r="T265" s="197"/>
      <c r="AT265" s="193" t="s">
        <v>175</v>
      </c>
      <c r="AU265" s="193" t="s">
        <v>87</v>
      </c>
      <c r="AV265" s="191" t="s">
        <v>85</v>
      </c>
      <c r="AW265" s="191" t="s">
        <v>33</v>
      </c>
      <c r="AX265" s="191" t="s">
        <v>78</v>
      </c>
      <c r="AY265" s="193" t="s">
        <v>164</v>
      </c>
    </row>
    <row r="266" spans="1:65" s="198" customFormat="1" x14ac:dyDescent="0.2">
      <c r="B266" s="199"/>
      <c r="D266" s="185" t="s">
        <v>175</v>
      </c>
      <c r="E266" s="200" t="s">
        <v>1</v>
      </c>
      <c r="F266" s="201" t="s">
        <v>85</v>
      </c>
      <c r="H266" s="202">
        <v>1</v>
      </c>
      <c r="I266" s="229"/>
      <c r="L266" s="199"/>
      <c r="M266" s="203"/>
      <c r="N266" s="204"/>
      <c r="O266" s="204"/>
      <c r="P266" s="204"/>
      <c r="Q266" s="204"/>
      <c r="R266" s="204"/>
      <c r="S266" s="204"/>
      <c r="T266" s="205"/>
      <c r="AT266" s="200" t="s">
        <v>175</v>
      </c>
      <c r="AU266" s="200" t="s">
        <v>87</v>
      </c>
      <c r="AV266" s="198" t="s">
        <v>87</v>
      </c>
      <c r="AW266" s="198" t="s">
        <v>33</v>
      </c>
      <c r="AX266" s="198" t="s">
        <v>85</v>
      </c>
      <c r="AY266" s="200" t="s">
        <v>164</v>
      </c>
    </row>
    <row r="267" spans="1:65" s="97" customFormat="1" ht="21.75" customHeight="1" x14ac:dyDescent="0.2">
      <c r="A267" s="95"/>
      <c r="B267" s="94"/>
      <c r="C267" s="214" t="s">
        <v>425</v>
      </c>
      <c r="D267" s="214" t="s">
        <v>278</v>
      </c>
      <c r="E267" s="215" t="s">
        <v>721</v>
      </c>
      <c r="F267" s="216" t="s">
        <v>722</v>
      </c>
      <c r="G267" s="217" t="s">
        <v>349</v>
      </c>
      <c r="H267" s="218">
        <v>1</v>
      </c>
      <c r="I267" s="74"/>
      <c r="J267" s="219">
        <f>ROUND(I267*H267,2)</f>
        <v>0</v>
      </c>
      <c r="K267" s="216" t="s">
        <v>170</v>
      </c>
      <c r="L267" s="220"/>
      <c r="M267" s="221" t="s">
        <v>1</v>
      </c>
      <c r="N267" s="222" t="s">
        <v>43</v>
      </c>
      <c r="O267" s="181">
        <v>0</v>
      </c>
      <c r="P267" s="181">
        <f>O267*H267</f>
        <v>0</v>
      </c>
      <c r="Q267" s="181">
        <v>1.78E-2</v>
      </c>
      <c r="R267" s="181">
        <f>Q267*H267</f>
        <v>1.78E-2</v>
      </c>
      <c r="S267" s="181">
        <v>0</v>
      </c>
      <c r="T267" s="182">
        <f>S267*H267</f>
        <v>0</v>
      </c>
      <c r="U267" s="95"/>
      <c r="V267" s="95"/>
      <c r="W267" s="95"/>
      <c r="X267" s="95"/>
      <c r="Y267" s="95"/>
      <c r="Z267" s="95"/>
      <c r="AA267" s="95"/>
      <c r="AB267" s="95"/>
      <c r="AC267" s="95"/>
      <c r="AD267" s="95"/>
      <c r="AE267" s="95"/>
      <c r="AR267" s="183" t="s">
        <v>212</v>
      </c>
      <c r="AT267" s="183" t="s">
        <v>278</v>
      </c>
      <c r="AU267" s="183" t="s">
        <v>87</v>
      </c>
      <c r="AY267" s="87" t="s">
        <v>164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87" t="s">
        <v>85</v>
      </c>
      <c r="BK267" s="184">
        <f>ROUND(I267*H267,2)</f>
        <v>0</v>
      </c>
      <c r="BL267" s="87" t="s">
        <v>171</v>
      </c>
      <c r="BM267" s="183" t="s">
        <v>1283</v>
      </c>
    </row>
    <row r="268" spans="1:65" s="97" customFormat="1" ht="33" customHeight="1" x14ac:dyDescent="0.2">
      <c r="A268" s="95"/>
      <c r="B268" s="94"/>
      <c r="C268" s="173" t="s">
        <v>430</v>
      </c>
      <c r="D268" s="173" t="s">
        <v>166</v>
      </c>
      <c r="E268" s="174" t="s">
        <v>724</v>
      </c>
      <c r="F268" s="175" t="s">
        <v>725</v>
      </c>
      <c r="G268" s="176" t="s">
        <v>187</v>
      </c>
      <c r="H268" s="177">
        <v>32.299999999999997</v>
      </c>
      <c r="I268" s="73"/>
      <c r="J268" s="178">
        <f>ROUND(I268*H268,2)</f>
        <v>0</v>
      </c>
      <c r="K268" s="175" t="s">
        <v>170</v>
      </c>
      <c r="L268" s="94"/>
      <c r="M268" s="179" t="s">
        <v>1</v>
      </c>
      <c r="N268" s="180" t="s">
        <v>43</v>
      </c>
      <c r="O268" s="181">
        <v>0.17100000000000001</v>
      </c>
      <c r="P268" s="181">
        <f>O268*H268</f>
        <v>5.5232999999999999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95"/>
      <c r="V268" s="95"/>
      <c r="W268" s="95"/>
      <c r="X268" s="95"/>
      <c r="Y268" s="95"/>
      <c r="Z268" s="95"/>
      <c r="AA268" s="95"/>
      <c r="AB268" s="95"/>
      <c r="AC268" s="95"/>
      <c r="AD268" s="95"/>
      <c r="AE268" s="95"/>
      <c r="AR268" s="183" t="s">
        <v>171</v>
      </c>
      <c r="AT268" s="183" t="s">
        <v>166</v>
      </c>
      <c r="AU268" s="183" t="s">
        <v>87</v>
      </c>
      <c r="AY268" s="87" t="s">
        <v>164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87" t="s">
        <v>85</v>
      </c>
      <c r="BK268" s="184">
        <f>ROUND(I268*H268,2)</f>
        <v>0</v>
      </c>
      <c r="BL268" s="87" t="s">
        <v>171</v>
      </c>
      <c r="BM268" s="183" t="s">
        <v>1284</v>
      </c>
    </row>
    <row r="269" spans="1:65" s="191" customFormat="1" x14ac:dyDescent="0.2">
      <c r="B269" s="192"/>
      <c r="D269" s="185" t="s">
        <v>175</v>
      </c>
      <c r="E269" s="193" t="s">
        <v>1</v>
      </c>
      <c r="F269" s="194" t="s">
        <v>1259</v>
      </c>
      <c r="H269" s="193" t="s">
        <v>1</v>
      </c>
      <c r="I269" s="228"/>
      <c r="L269" s="192"/>
      <c r="M269" s="195"/>
      <c r="N269" s="196"/>
      <c r="O269" s="196"/>
      <c r="P269" s="196"/>
      <c r="Q269" s="196"/>
      <c r="R269" s="196"/>
      <c r="S269" s="196"/>
      <c r="T269" s="197"/>
      <c r="AT269" s="193" t="s">
        <v>175</v>
      </c>
      <c r="AU269" s="193" t="s">
        <v>87</v>
      </c>
      <c r="AV269" s="191" t="s">
        <v>85</v>
      </c>
      <c r="AW269" s="191" t="s">
        <v>33</v>
      </c>
      <c r="AX269" s="191" t="s">
        <v>78</v>
      </c>
      <c r="AY269" s="193" t="s">
        <v>164</v>
      </c>
    </row>
    <row r="270" spans="1:65" s="198" customFormat="1" x14ac:dyDescent="0.2">
      <c r="B270" s="199"/>
      <c r="D270" s="185" t="s">
        <v>175</v>
      </c>
      <c r="E270" s="200" t="s">
        <v>1</v>
      </c>
      <c r="F270" s="201" t="s">
        <v>1285</v>
      </c>
      <c r="H270" s="202">
        <v>32.299999999999997</v>
      </c>
      <c r="I270" s="229"/>
      <c r="L270" s="199"/>
      <c r="M270" s="203"/>
      <c r="N270" s="204"/>
      <c r="O270" s="204"/>
      <c r="P270" s="204"/>
      <c r="Q270" s="204"/>
      <c r="R270" s="204"/>
      <c r="S270" s="204"/>
      <c r="T270" s="205"/>
      <c r="AT270" s="200" t="s">
        <v>175</v>
      </c>
      <c r="AU270" s="200" t="s">
        <v>87</v>
      </c>
      <c r="AV270" s="198" t="s">
        <v>87</v>
      </c>
      <c r="AW270" s="198" t="s">
        <v>33</v>
      </c>
      <c r="AX270" s="198" t="s">
        <v>85</v>
      </c>
      <c r="AY270" s="200" t="s">
        <v>164</v>
      </c>
    </row>
    <row r="271" spans="1:65" s="97" customFormat="1" ht="16.5" customHeight="1" x14ac:dyDescent="0.2">
      <c r="A271" s="95"/>
      <c r="B271" s="94"/>
      <c r="C271" s="214" t="s">
        <v>434</v>
      </c>
      <c r="D271" s="214" t="s">
        <v>278</v>
      </c>
      <c r="E271" s="215" t="s">
        <v>728</v>
      </c>
      <c r="F271" s="216" t="s">
        <v>729</v>
      </c>
      <c r="G271" s="217" t="s">
        <v>187</v>
      </c>
      <c r="H271" s="218">
        <v>32.299999999999997</v>
      </c>
      <c r="I271" s="74"/>
      <c r="J271" s="219">
        <f>ROUND(I271*H271,2)</f>
        <v>0</v>
      </c>
      <c r="K271" s="216" t="s">
        <v>1</v>
      </c>
      <c r="L271" s="220"/>
      <c r="M271" s="221" t="s">
        <v>1</v>
      </c>
      <c r="N271" s="222" t="s">
        <v>43</v>
      </c>
      <c r="O271" s="181">
        <v>0</v>
      </c>
      <c r="P271" s="181">
        <f>O271*H271</f>
        <v>0</v>
      </c>
      <c r="Q271" s="181">
        <v>2.7999999999999998E-4</v>
      </c>
      <c r="R271" s="181">
        <f>Q271*H271</f>
        <v>9.0439999999999982E-3</v>
      </c>
      <c r="S271" s="181">
        <v>0</v>
      </c>
      <c r="T271" s="182">
        <f>S271*H271</f>
        <v>0</v>
      </c>
      <c r="U271" s="95"/>
      <c r="V271" s="95"/>
      <c r="W271" s="95"/>
      <c r="X271" s="95"/>
      <c r="Y271" s="95"/>
      <c r="Z271" s="95"/>
      <c r="AA271" s="95"/>
      <c r="AB271" s="95"/>
      <c r="AC271" s="95"/>
      <c r="AD271" s="95"/>
      <c r="AE271" s="95"/>
      <c r="AR271" s="183" t="s">
        <v>212</v>
      </c>
      <c r="AT271" s="183" t="s">
        <v>278</v>
      </c>
      <c r="AU271" s="183" t="s">
        <v>87</v>
      </c>
      <c r="AY271" s="87" t="s">
        <v>164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87" t="s">
        <v>85</v>
      </c>
      <c r="BK271" s="184">
        <f>ROUND(I271*H271,2)</f>
        <v>0</v>
      </c>
      <c r="BL271" s="87" t="s">
        <v>171</v>
      </c>
      <c r="BM271" s="183" t="s">
        <v>1286</v>
      </c>
    </row>
    <row r="272" spans="1:65" s="191" customFormat="1" x14ac:dyDescent="0.2">
      <c r="B272" s="192"/>
      <c r="D272" s="185" t="s">
        <v>175</v>
      </c>
      <c r="E272" s="193" t="s">
        <v>1</v>
      </c>
      <c r="F272" s="194" t="s">
        <v>672</v>
      </c>
      <c r="H272" s="193" t="s">
        <v>1</v>
      </c>
      <c r="I272" s="228"/>
      <c r="L272" s="192"/>
      <c r="M272" s="195"/>
      <c r="N272" s="196"/>
      <c r="O272" s="196"/>
      <c r="P272" s="196"/>
      <c r="Q272" s="196"/>
      <c r="R272" s="196"/>
      <c r="S272" s="196"/>
      <c r="T272" s="197"/>
      <c r="AT272" s="193" t="s">
        <v>175</v>
      </c>
      <c r="AU272" s="193" t="s">
        <v>87</v>
      </c>
      <c r="AV272" s="191" t="s">
        <v>85</v>
      </c>
      <c r="AW272" s="191" t="s">
        <v>33</v>
      </c>
      <c r="AX272" s="191" t="s">
        <v>78</v>
      </c>
      <c r="AY272" s="193" t="s">
        <v>164</v>
      </c>
    </row>
    <row r="273" spans="1:65" s="198" customFormat="1" x14ac:dyDescent="0.2">
      <c r="B273" s="199"/>
      <c r="D273" s="185" t="s">
        <v>175</v>
      </c>
      <c r="E273" s="200" t="s">
        <v>1</v>
      </c>
      <c r="F273" s="201" t="s">
        <v>1285</v>
      </c>
      <c r="H273" s="202">
        <v>32.299999999999997</v>
      </c>
      <c r="I273" s="229"/>
      <c r="L273" s="199"/>
      <c r="M273" s="203"/>
      <c r="N273" s="204"/>
      <c r="O273" s="204"/>
      <c r="P273" s="204"/>
      <c r="Q273" s="204"/>
      <c r="R273" s="204"/>
      <c r="S273" s="204"/>
      <c r="T273" s="205"/>
      <c r="AT273" s="200" t="s">
        <v>175</v>
      </c>
      <c r="AU273" s="200" t="s">
        <v>87</v>
      </c>
      <c r="AV273" s="198" t="s">
        <v>87</v>
      </c>
      <c r="AW273" s="198" t="s">
        <v>33</v>
      </c>
      <c r="AX273" s="198" t="s">
        <v>85</v>
      </c>
      <c r="AY273" s="200" t="s">
        <v>164</v>
      </c>
    </row>
    <row r="274" spans="1:65" s="97" customFormat="1" ht="33" customHeight="1" x14ac:dyDescent="0.2">
      <c r="A274" s="95"/>
      <c r="B274" s="94"/>
      <c r="C274" s="173" t="s">
        <v>439</v>
      </c>
      <c r="D274" s="173" t="s">
        <v>166</v>
      </c>
      <c r="E274" s="174" t="s">
        <v>731</v>
      </c>
      <c r="F274" s="175" t="s">
        <v>732</v>
      </c>
      <c r="G274" s="176" t="s">
        <v>187</v>
      </c>
      <c r="H274" s="177">
        <v>12</v>
      </c>
      <c r="I274" s="73"/>
      <c r="J274" s="178">
        <f>ROUND(I274*H274,2)</f>
        <v>0</v>
      </c>
      <c r="K274" s="175" t="s">
        <v>170</v>
      </c>
      <c r="L274" s="94"/>
      <c r="M274" s="179" t="s">
        <v>1</v>
      </c>
      <c r="N274" s="180" t="s">
        <v>43</v>
      </c>
      <c r="O274" s="181">
        <v>0.248</v>
      </c>
      <c r="P274" s="181">
        <f>O274*H274</f>
        <v>2.976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95"/>
      <c r="V274" s="95"/>
      <c r="W274" s="95"/>
      <c r="X274" s="95"/>
      <c r="Y274" s="95"/>
      <c r="Z274" s="95"/>
      <c r="AA274" s="95"/>
      <c r="AB274" s="95"/>
      <c r="AC274" s="95"/>
      <c r="AD274" s="95"/>
      <c r="AE274" s="95"/>
      <c r="AR274" s="183" t="s">
        <v>171</v>
      </c>
      <c r="AT274" s="183" t="s">
        <v>166</v>
      </c>
      <c r="AU274" s="183" t="s">
        <v>87</v>
      </c>
      <c r="AY274" s="87" t="s">
        <v>164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87" t="s">
        <v>85</v>
      </c>
      <c r="BK274" s="184">
        <f>ROUND(I274*H274,2)</f>
        <v>0</v>
      </c>
      <c r="BL274" s="87" t="s">
        <v>171</v>
      </c>
      <c r="BM274" s="183" t="s">
        <v>1287</v>
      </c>
    </row>
    <row r="275" spans="1:65" s="191" customFormat="1" x14ac:dyDescent="0.2">
      <c r="B275" s="192"/>
      <c r="D275" s="185" t="s">
        <v>175</v>
      </c>
      <c r="E275" s="193" t="s">
        <v>1</v>
      </c>
      <c r="F275" s="194" t="s">
        <v>734</v>
      </c>
      <c r="H275" s="193" t="s">
        <v>1</v>
      </c>
      <c r="I275" s="228"/>
      <c r="L275" s="192"/>
      <c r="M275" s="195"/>
      <c r="N275" s="196"/>
      <c r="O275" s="196"/>
      <c r="P275" s="196"/>
      <c r="Q275" s="196"/>
      <c r="R275" s="196"/>
      <c r="S275" s="196"/>
      <c r="T275" s="197"/>
      <c r="AT275" s="193" t="s">
        <v>175</v>
      </c>
      <c r="AU275" s="193" t="s">
        <v>87</v>
      </c>
      <c r="AV275" s="191" t="s">
        <v>85</v>
      </c>
      <c r="AW275" s="191" t="s">
        <v>33</v>
      </c>
      <c r="AX275" s="191" t="s">
        <v>78</v>
      </c>
      <c r="AY275" s="193" t="s">
        <v>164</v>
      </c>
    </row>
    <row r="276" spans="1:65" s="198" customFormat="1" x14ac:dyDescent="0.2">
      <c r="B276" s="199"/>
      <c r="D276" s="185" t="s">
        <v>175</v>
      </c>
      <c r="E276" s="200" t="s">
        <v>1</v>
      </c>
      <c r="F276" s="201" t="s">
        <v>1288</v>
      </c>
      <c r="H276" s="202">
        <v>12</v>
      </c>
      <c r="I276" s="229"/>
      <c r="L276" s="199"/>
      <c r="M276" s="203"/>
      <c r="N276" s="204"/>
      <c r="O276" s="204"/>
      <c r="P276" s="204"/>
      <c r="Q276" s="204"/>
      <c r="R276" s="204"/>
      <c r="S276" s="204"/>
      <c r="T276" s="205"/>
      <c r="AT276" s="200" t="s">
        <v>175</v>
      </c>
      <c r="AU276" s="200" t="s">
        <v>87</v>
      </c>
      <c r="AV276" s="198" t="s">
        <v>87</v>
      </c>
      <c r="AW276" s="198" t="s">
        <v>33</v>
      </c>
      <c r="AX276" s="198" t="s">
        <v>85</v>
      </c>
      <c r="AY276" s="200" t="s">
        <v>164</v>
      </c>
    </row>
    <row r="277" spans="1:65" s="97" customFormat="1" ht="21.75" customHeight="1" x14ac:dyDescent="0.2">
      <c r="A277" s="95"/>
      <c r="B277" s="94"/>
      <c r="C277" s="214" t="s">
        <v>443</v>
      </c>
      <c r="D277" s="214" t="s">
        <v>278</v>
      </c>
      <c r="E277" s="215" t="s">
        <v>736</v>
      </c>
      <c r="F277" s="216" t="s">
        <v>737</v>
      </c>
      <c r="G277" s="217" t="s">
        <v>187</v>
      </c>
      <c r="H277" s="218">
        <v>12</v>
      </c>
      <c r="I277" s="74"/>
      <c r="J277" s="219">
        <f>ROUND(I277*H277,2)</f>
        <v>0</v>
      </c>
      <c r="K277" s="216" t="s">
        <v>170</v>
      </c>
      <c r="L277" s="220"/>
      <c r="M277" s="221" t="s">
        <v>1</v>
      </c>
      <c r="N277" s="222" t="s">
        <v>43</v>
      </c>
      <c r="O277" s="181">
        <v>0</v>
      </c>
      <c r="P277" s="181">
        <f>O277*H277</f>
        <v>0</v>
      </c>
      <c r="Q277" s="181">
        <v>1.5E-3</v>
      </c>
      <c r="R277" s="181">
        <f>Q277*H277</f>
        <v>1.8000000000000002E-2</v>
      </c>
      <c r="S277" s="181">
        <v>0</v>
      </c>
      <c r="T277" s="182">
        <f>S277*H277</f>
        <v>0</v>
      </c>
      <c r="U277" s="95"/>
      <c r="V277" s="95"/>
      <c r="W277" s="95"/>
      <c r="X277" s="95"/>
      <c r="Y277" s="95"/>
      <c r="Z277" s="95"/>
      <c r="AA277" s="95"/>
      <c r="AB277" s="95"/>
      <c r="AC277" s="95"/>
      <c r="AD277" s="95"/>
      <c r="AE277" s="95"/>
      <c r="AR277" s="183" t="s">
        <v>212</v>
      </c>
      <c r="AT277" s="183" t="s">
        <v>278</v>
      </c>
      <c r="AU277" s="183" t="s">
        <v>87</v>
      </c>
      <c r="AY277" s="87" t="s">
        <v>164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87" t="s">
        <v>85</v>
      </c>
      <c r="BK277" s="184">
        <f>ROUND(I277*H277,2)</f>
        <v>0</v>
      </c>
      <c r="BL277" s="87" t="s">
        <v>171</v>
      </c>
      <c r="BM277" s="183" t="s">
        <v>1289</v>
      </c>
    </row>
    <row r="278" spans="1:65" s="97" customFormat="1" ht="16.5" customHeight="1" x14ac:dyDescent="0.2">
      <c r="A278" s="95"/>
      <c r="B278" s="94"/>
      <c r="C278" s="173" t="s">
        <v>447</v>
      </c>
      <c r="D278" s="173" t="s">
        <v>166</v>
      </c>
      <c r="E278" s="174" t="s">
        <v>739</v>
      </c>
      <c r="F278" s="175" t="s">
        <v>740</v>
      </c>
      <c r="G278" s="176" t="s">
        <v>741</v>
      </c>
      <c r="H278" s="177">
        <v>13</v>
      </c>
      <c r="I278" s="73"/>
      <c r="J278" s="178">
        <f>ROUND(I278*H278,2)</f>
        <v>0</v>
      </c>
      <c r="K278" s="175" t="s">
        <v>1050</v>
      </c>
      <c r="L278" s="94"/>
      <c r="M278" s="179" t="s">
        <v>1</v>
      </c>
      <c r="N278" s="180" t="s">
        <v>43</v>
      </c>
      <c r="O278" s="181">
        <v>0.25800000000000001</v>
      </c>
      <c r="P278" s="181">
        <f>O278*H278</f>
        <v>3.3540000000000001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95"/>
      <c r="V278" s="95"/>
      <c r="W278" s="95"/>
      <c r="X278" s="95"/>
      <c r="Y278" s="95"/>
      <c r="Z278" s="95"/>
      <c r="AA278" s="95"/>
      <c r="AB278" s="95"/>
      <c r="AC278" s="95"/>
      <c r="AD278" s="95"/>
      <c r="AE278" s="95"/>
      <c r="AR278" s="183" t="s">
        <v>171</v>
      </c>
      <c r="AT278" s="183" t="s">
        <v>166</v>
      </c>
      <c r="AU278" s="183" t="s">
        <v>87</v>
      </c>
      <c r="AY278" s="87" t="s">
        <v>164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87" t="s">
        <v>85</v>
      </c>
      <c r="BK278" s="184">
        <f>ROUND(I278*H278,2)</f>
        <v>0</v>
      </c>
      <c r="BL278" s="87" t="s">
        <v>171</v>
      </c>
      <c r="BM278" s="183" t="s">
        <v>1290</v>
      </c>
    </row>
    <row r="279" spans="1:65" s="191" customFormat="1" x14ac:dyDescent="0.2">
      <c r="B279" s="192"/>
      <c r="D279" s="185" t="s">
        <v>175</v>
      </c>
      <c r="E279" s="193" t="s">
        <v>1</v>
      </c>
      <c r="F279" s="194" t="s">
        <v>416</v>
      </c>
      <c r="H279" s="193" t="s">
        <v>1</v>
      </c>
      <c r="I279" s="228"/>
      <c r="L279" s="192"/>
      <c r="M279" s="195"/>
      <c r="N279" s="196"/>
      <c r="O279" s="196"/>
      <c r="P279" s="196"/>
      <c r="Q279" s="196"/>
      <c r="R279" s="196"/>
      <c r="S279" s="196"/>
      <c r="T279" s="197"/>
      <c r="AT279" s="193" t="s">
        <v>175</v>
      </c>
      <c r="AU279" s="193" t="s">
        <v>87</v>
      </c>
      <c r="AV279" s="191" t="s">
        <v>85</v>
      </c>
      <c r="AW279" s="191" t="s">
        <v>33</v>
      </c>
      <c r="AX279" s="191" t="s">
        <v>78</v>
      </c>
      <c r="AY279" s="193" t="s">
        <v>164</v>
      </c>
    </row>
    <row r="280" spans="1:65" s="191" customFormat="1" x14ac:dyDescent="0.2">
      <c r="B280" s="192"/>
      <c r="D280" s="185" t="s">
        <v>175</v>
      </c>
      <c r="E280" s="193" t="s">
        <v>1</v>
      </c>
      <c r="F280" s="194" t="s">
        <v>743</v>
      </c>
      <c r="H280" s="193" t="s">
        <v>1</v>
      </c>
      <c r="I280" s="228"/>
      <c r="L280" s="192"/>
      <c r="M280" s="195"/>
      <c r="N280" s="196"/>
      <c r="O280" s="196"/>
      <c r="P280" s="196"/>
      <c r="Q280" s="196"/>
      <c r="R280" s="196"/>
      <c r="S280" s="196"/>
      <c r="T280" s="197"/>
      <c r="AT280" s="193" t="s">
        <v>175</v>
      </c>
      <c r="AU280" s="193" t="s">
        <v>87</v>
      </c>
      <c r="AV280" s="191" t="s">
        <v>85</v>
      </c>
      <c r="AW280" s="191" t="s">
        <v>33</v>
      </c>
      <c r="AX280" s="191" t="s">
        <v>78</v>
      </c>
      <c r="AY280" s="193" t="s">
        <v>164</v>
      </c>
    </row>
    <row r="281" spans="1:65" s="198" customFormat="1" x14ac:dyDescent="0.2">
      <c r="B281" s="199"/>
      <c r="D281" s="185" t="s">
        <v>175</v>
      </c>
      <c r="E281" s="200" t="s">
        <v>1</v>
      </c>
      <c r="F281" s="201" t="s">
        <v>245</v>
      </c>
      <c r="H281" s="202">
        <v>13</v>
      </c>
      <c r="I281" s="229"/>
      <c r="L281" s="199"/>
      <c r="M281" s="203"/>
      <c r="N281" s="204"/>
      <c r="O281" s="204"/>
      <c r="P281" s="204"/>
      <c r="Q281" s="204"/>
      <c r="R281" s="204"/>
      <c r="S281" s="204"/>
      <c r="T281" s="205"/>
      <c r="AT281" s="200" t="s">
        <v>175</v>
      </c>
      <c r="AU281" s="200" t="s">
        <v>87</v>
      </c>
      <c r="AV281" s="198" t="s">
        <v>87</v>
      </c>
      <c r="AW281" s="198" t="s">
        <v>33</v>
      </c>
      <c r="AX281" s="198" t="s">
        <v>85</v>
      </c>
      <c r="AY281" s="200" t="s">
        <v>164</v>
      </c>
    </row>
    <row r="282" spans="1:65" s="97" customFormat="1" ht="21.75" customHeight="1" x14ac:dyDescent="0.2">
      <c r="A282" s="95"/>
      <c r="B282" s="94"/>
      <c r="C282" s="173" t="s">
        <v>451</v>
      </c>
      <c r="D282" s="173" t="s">
        <v>166</v>
      </c>
      <c r="E282" s="174" t="s">
        <v>744</v>
      </c>
      <c r="F282" s="175" t="s">
        <v>745</v>
      </c>
      <c r="G282" s="176" t="s">
        <v>349</v>
      </c>
      <c r="H282" s="177">
        <v>12</v>
      </c>
      <c r="I282" s="73"/>
      <c r="J282" s="178">
        <f>ROUND(I282*H282,2)</f>
        <v>0</v>
      </c>
      <c r="K282" s="175" t="s">
        <v>170</v>
      </c>
      <c r="L282" s="94"/>
      <c r="M282" s="179" t="s">
        <v>1</v>
      </c>
      <c r="N282" s="180" t="s">
        <v>43</v>
      </c>
      <c r="O282" s="181">
        <v>0.432</v>
      </c>
      <c r="P282" s="181">
        <f>O282*H282</f>
        <v>5.1840000000000002</v>
      </c>
      <c r="Q282" s="181">
        <v>2.0000000000000002E-5</v>
      </c>
      <c r="R282" s="181">
        <f>Q282*H282</f>
        <v>2.4000000000000003E-4</v>
      </c>
      <c r="S282" s="181">
        <v>0</v>
      </c>
      <c r="T282" s="182">
        <f>S282*H282</f>
        <v>0</v>
      </c>
      <c r="U282" s="95"/>
      <c r="V282" s="95"/>
      <c r="W282" s="95"/>
      <c r="X282" s="95"/>
      <c r="Y282" s="95"/>
      <c r="Z282" s="95"/>
      <c r="AA282" s="95"/>
      <c r="AB282" s="95"/>
      <c r="AC282" s="95"/>
      <c r="AD282" s="95"/>
      <c r="AE282" s="95"/>
      <c r="AR282" s="183" t="s">
        <v>171</v>
      </c>
      <c r="AT282" s="183" t="s">
        <v>166</v>
      </c>
      <c r="AU282" s="183" t="s">
        <v>87</v>
      </c>
      <c r="AY282" s="87" t="s">
        <v>164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87" t="s">
        <v>85</v>
      </c>
      <c r="BK282" s="184">
        <f>ROUND(I282*H282,2)</f>
        <v>0</v>
      </c>
      <c r="BL282" s="87" t="s">
        <v>171</v>
      </c>
      <c r="BM282" s="183" t="s">
        <v>1291</v>
      </c>
    </row>
    <row r="283" spans="1:65" s="191" customFormat="1" x14ac:dyDescent="0.2">
      <c r="B283" s="192"/>
      <c r="D283" s="185" t="s">
        <v>175</v>
      </c>
      <c r="E283" s="193" t="s">
        <v>1</v>
      </c>
      <c r="F283" s="194" t="s">
        <v>1259</v>
      </c>
      <c r="H283" s="193" t="s">
        <v>1</v>
      </c>
      <c r="I283" s="228"/>
      <c r="L283" s="192"/>
      <c r="M283" s="195"/>
      <c r="N283" s="196"/>
      <c r="O283" s="196"/>
      <c r="P283" s="196"/>
      <c r="Q283" s="196"/>
      <c r="R283" s="196"/>
      <c r="S283" s="196"/>
      <c r="T283" s="197"/>
      <c r="AT283" s="193" t="s">
        <v>175</v>
      </c>
      <c r="AU283" s="193" t="s">
        <v>87</v>
      </c>
      <c r="AV283" s="191" t="s">
        <v>85</v>
      </c>
      <c r="AW283" s="191" t="s">
        <v>33</v>
      </c>
      <c r="AX283" s="191" t="s">
        <v>78</v>
      </c>
      <c r="AY283" s="193" t="s">
        <v>164</v>
      </c>
    </row>
    <row r="284" spans="1:65" s="198" customFormat="1" x14ac:dyDescent="0.2">
      <c r="B284" s="199"/>
      <c r="D284" s="185" t="s">
        <v>175</v>
      </c>
      <c r="E284" s="200" t="s">
        <v>1</v>
      </c>
      <c r="F284" s="201" t="s">
        <v>240</v>
      </c>
      <c r="H284" s="202">
        <v>12</v>
      </c>
      <c r="I284" s="229"/>
      <c r="L284" s="199"/>
      <c r="M284" s="203"/>
      <c r="N284" s="204"/>
      <c r="O284" s="204"/>
      <c r="P284" s="204"/>
      <c r="Q284" s="204"/>
      <c r="R284" s="204"/>
      <c r="S284" s="204"/>
      <c r="T284" s="205"/>
      <c r="AT284" s="200" t="s">
        <v>175</v>
      </c>
      <c r="AU284" s="200" t="s">
        <v>87</v>
      </c>
      <c r="AV284" s="198" t="s">
        <v>87</v>
      </c>
      <c r="AW284" s="198" t="s">
        <v>33</v>
      </c>
      <c r="AX284" s="198" t="s">
        <v>85</v>
      </c>
      <c r="AY284" s="200" t="s">
        <v>164</v>
      </c>
    </row>
    <row r="285" spans="1:65" s="97" customFormat="1" ht="16.5" customHeight="1" x14ac:dyDescent="0.2">
      <c r="A285" s="95"/>
      <c r="B285" s="94"/>
      <c r="C285" s="214" t="s">
        <v>456</v>
      </c>
      <c r="D285" s="214" t="s">
        <v>278</v>
      </c>
      <c r="E285" s="215" t="s">
        <v>747</v>
      </c>
      <c r="F285" s="341" t="s">
        <v>748</v>
      </c>
      <c r="G285" s="217" t="s">
        <v>349</v>
      </c>
      <c r="H285" s="218">
        <v>12</v>
      </c>
      <c r="I285" s="74"/>
      <c r="J285" s="219">
        <f>ROUND(I285*H285,2)</f>
        <v>0</v>
      </c>
      <c r="K285" s="216" t="s">
        <v>1</v>
      </c>
      <c r="L285" s="220"/>
      <c r="M285" s="221" t="s">
        <v>1</v>
      </c>
      <c r="N285" s="222" t="s">
        <v>43</v>
      </c>
      <c r="O285" s="181">
        <v>0</v>
      </c>
      <c r="P285" s="181">
        <f>O285*H285</f>
        <v>0</v>
      </c>
      <c r="Q285" s="181">
        <v>3.64E-3</v>
      </c>
      <c r="R285" s="181">
        <f>Q285*H285</f>
        <v>4.3679999999999997E-2</v>
      </c>
      <c r="S285" s="181">
        <v>0</v>
      </c>
      <c r="T285" s="182">
        <f>S285*H285</f>
        <v>0</v>
      </c>
      <c r="U285" s="95"/>
      <c r="V285" s="95"/>
      <c r="W285" s="95"/>
      <c r="X285" s="95"/>
      <c r="Y285" s="95"/>
      <c r="Z285" s="95"/>
      <c r="AA285" s="95"/>
      <c r="AB285" s="95"/>
      <c r="AC285" s="95"/>
      <c r="AD285" s="95"/>
      <c r="AE285" s="95"/>
      <c r="AR285" s="183" t="s">
        <v>212</v>
      </c>
      <c r="AT285" s="183" t="s">
        <v>278</v>
      </c>
      <c r="AU285" s="183" t="s">
        <v>87</v>
      </c>
      <c r="AY285" s="87" t="s">
        <v>164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87" t="s">
        <v>85</v>
      </c>
      <c r="BK285" s="184">
        <f>ROUND(I285*H285,2)</f>
        <v>0</v>
      </c>
      <c r="BL285" s="87" t="s">
        <v>171</v>
      </c>
      <c r="BM285" s="183" t="s">
        <v>1292</v>
      </c>
    </row>
    <row r="286" spans="1:65" s="97" customFormat="1" ht="25.5" customHeight="1" x14ac:dyDescent="0.2">
      <c r="A286" s="95"/>
      <c r="B286" s="94"/>
      <c r="C286" s="214" t="s">
        <v>460</v>
      </c>
      <c r="D286" s="214" t="s">
        <v>278</v>
      </c>
      <c r="E286" s="215" t="s">
        <v>750</v>
      </c>
      <c r="F286" s="341" t="s">
        <v>751</v>
      </c>
      <c r="G286" s="217" t="s">
        <v>752</v>
      </c>
      <c r="H286" s="218">
        <v>12</v>
      </c>
      <c r="I286" s="74"/>
      <c r="J286" s="219">
        <f>ROUND(I286*H286,2)</f>
        <v>0</v>
      </c>
      <c r="K286" s="216" t="s">
        <v>1</v>
      </c>
      <c r="L286" s="220"/>
      <c r="M286" s="221" t="s">
        <v>1</v>
      </c>
      <c r="N286" s="222" t="s">
        <v>43</v>
      </c>
      <c r="O286" s="181">
        <v>0</v>
      </c>
      <c r="P286" s="181">
        <f>O286*H286</f>
        <v>0</v>
      </c>
      <c r="Q286" s="181">
        <v>3.3E-3</v>
      </c>
      <c r="R286" s="181">
        <f>Q286*H286</f>
        <v>3.9599999999999996E-2</v>
      </c>
      <c r="S286" s="181">
        <v>0</v>
      </c>
      <c r="T286" s="182">
        <f>S286*H286</f>
        <v>0</v>
      </c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R286" s="183" t="s">
        <v>212</v>
      </c>
      <c r="AT286" s="183" t="s">
        <v>278</v>
      </c>
      <c r="AU286" s="183" t="s">
        <v>87</v>
      </c>
      <c r="AY286" s="87" t="s">
        <v>164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87" t="s">
        <v>85</v>
      </c>
      <c r="BK286" s="184">
        <f>ROUND(I286*H286,2)</f>
        <v>0</v>
      </c>
      <c r="BL286" s="87" t="s">
        <v>171</v>
      </c>
      <c r="BM286" s="183" t="s">
        <v>1293</v>
      </c>
    </row>
    <row r="287" spans="1:65" s="97" customFormat="1" ht="21.75" customHeight="1" x14ac:dyDescent="0.2">
      <c r="A287" s="95"/>
      <c r="B287" s="94"/>
      <c r="C287" s="173" t="s">
        <v>465</v>
      </c>
      <c r="D287" s="173" t="s">
        <v>166</v>
      </c>
      <c r="E287" s="174" t="s">
        <v>754</v>
      </c>
      <c r="F287" s="175" t="s">
        <v>1063</v>
      </c>
      <c r="G287" s="176" t="s">
        <v>349</v>
      </c>
      <c r="H287" s="177">
        <v>12</v>
      </c>
      <c r="I287" s="73"/>
      <c r="J287" s="178">
        <f>ROUND(I287*H287,2)</f>
        <v>0</v>
      </c>
      <c r="K287" s="175" t="s">
        <v>1</v>
      </c>
      <c r="L287" s="94"/>
      <c r="M287" s="179" t="s">
        <v>1</v>
      </c>
      <c r="N287" s="180" t="s">
        <v>43</v>
      </c>
      <c r="O287" s="181">
        <v>0.432</v>
      </c>
      <c r="P287" s="181">
        <f>O287*H287</f>
        <v>5.1840000000000002</v>
      </c>
      <c r="Q287" s="181">
        <v>2.0000000000000002E-5</v>
      </c>
      <c r="R287" s="181">
        <f>Q287*H287</f>
        <v>2.4000000000000003E-4</v>
      </c>
      <c r="S287" s="181">
        <v>0</v>
      </c>
      <c r="T287" s="182">
        <f>S287*H287</f>
        <v>0</v>
      </c>
      <c r="U287" s="95"/>
      <c r="V287" s="95"/>
      <c r="W287" s="95"/>
      <c r="X287" s="95"/>
      <c r="Y287" s="95"/>
      <c r="Z287" s="95"/>
      <c r="AA287" s="95"/>
      <c r="AB287" s="95"/>
      <c r="AC287" s="95"/>
      <c r="AD287" s="95"/>
      <c r="AE287" s="95"/>
      <c r="AR287" s="183" t="s">
        <v>171</v>
      </c>
      <c r="AT287" s="183" t="s">
        <v>166</v>
      </c>
      <c r="AU287" s="183" t="s">
        <v>87</v>
      </c>
      <c r="AY287" s="87" t="s">
        <v>164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87" t="s">
        <v>85</v>
      </c>
      <c r="BK287" s="184">
        <f>ROUND(I287*H287,2)</f>
        <v>0</v>
      </c>
      <c r="BL287" s="87" t="s">
        <v>171</v>
      </c>
      <c r="BM287" s="183" t="s">
        <v>1294</v>
      </c>
    </row>
    <row r="288" spans="1:65" s="97" customFormat="1" ht="16.5" customHeight="1" x14ac:dyDescent="0.2">
      <c r="A288" s="95"/>
      <c r="B288" s="94"/>
      <c r="C288" s="214" t="s">
        <v>469</v>
      </c>
      <c r="D288" s="214" t="s">
        <v>278</v>
      </c>
      <c r="E288" s="215" t="s">
        <v>757</v>
      </c>
      <c r="F288" s="216" t="s">
        <v>758</v>
      </c>
      <c r="G288" s="217" t="s">
        <v>741</v>
      </c>
      <c r="H288" s="218">
        <v>12</v>
      </c>
      <c r="I288" s="74"/>
      <c r="J288" s="219">
        <f>ROUND(I288*H288,2)</f>
        <v>0</v>
      </c>
      <c r="K288" s="216" t="s">
        <v>1</v>
      </c>
      <c r="L288" s="220"/>
      <c r="M288" s="221" t="s">
        <v>1</v>
      </c>
      <c r="N288" s="222" t="s">
        <v>43</v>
      </c>
      <c r="O288" s="181">
        <v>0</v>
      </c>
      <c r="P288" s="181">
        <f>O288*H288</f>
        <v>0</v>
      </c>
      <c r="Q288" s="181">
        <v>4.2999999999999999E-4</v>
      </c>
      <c r="R288" s="181">
        <f>Q288*H288</f>
        <v>5.1599999999999997E-3</v>
      </c>
      <c r="S288" s="181">
        <v>0</v>
      </c>
      <c r="T288" s="182">
        <f>S288*H288</f>
        <v>0</v>
      </c>
      <c r="U288" s="95"/>
      <c r="V288" s="95"/>
      <c r="W288" s="95"/>
      <c r="X288" s="95"/>
      <c r="Y288" s="95"/>
      <c r="Z288" s="95"/>
      <c r="AA288" s="95"/>
      <c r="AB288" s="95"/>
      <c r="AC288" s="95"/>
      <c r="AD288" s="95"/>
      <c r="AE288" s="95"/>
      <c r="AR288" s="183" t="s">
        <v>212</v>
      </c>
      <c r="AT288" s="183" t="s">
        <v>278</v>
      </c>
      <c r="AU288" s="183" t="s">
        <v>87</v>
      </c>
      <c r="AY288" s="87" t="s">
        <v>164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87" t="s">
        <v>85</v>
      </c>
      <c r="BK288" s="184">
        <f>ROUND(I288*H288,2)</f>
        <v>0</v>
      </c>
      <c r="BL288" s="87" t="s">
        <v>171</v>
      </c>
      <c r="BM288" s="183" t="s">
        <v>1295</v>
      </c>
    </row>
    <row r="289" spans="1:65" s="97" customFormat="1" ht="33" customHeight="1" x14ac:dyDescent="0.2">
      <c r="A289" s="95"/>
      <c r="B289" s="94"/>
      <c r="C289" s="173" t="s">
        <v>473</v>
      </c>
      <c r="D289" s="173" t="s">
        <v>166</v>
      </c>
      <c r="E289" s="174" t="s">
        <v>760</v>
      </c>
      <c r="F289" s="175" t="s">
        <v>761</v>
      </c>
      <c r="G289" s="176" t="s">
        <v>349</v>
      </c>
      <c r="H289" s="177">
        <v>12</v>
      </c>
      <c r="I289" s="73"/>
      <c r="J289" s="178">
        <f>ROUND(I289*H289,2)</f>
        <v>0</v>
      </c>
      <c r="K289" s="175" t="s">
        <v>170</v>
      </c>
      <c r="L289" s="94"/>
      <c r="M289" s="179" t="s">
        <v>1</v>
      </c>
      <c r="N289" s="180" t="s">
        <v>43</v>
      </c>
      <c r="O289" s="181">
        <v>1.359</v>
      </c>
      <c r="P289" s="181">
        <f>O289*H289</f>
        <v>16.308</v>
      </c>
      <c r="Q289" s="181">
        <v>0</v>
      </c>
      <c r="R289" s="181">
        <f>Q289*H289</f>
        <v>0</v>
      </c>
      <c r="S289" s="181">
        <v>7.6800000000000002E-3</v>
      </c>
      <c r="T289" s="182">
        <f>S289*H289</f>
        <v>9.2160000000000006E-2</v>
      </c>
      <c r="U289" s="95"/>
      <c r="V289" s="95"/>
      <c r="W289" s="95"/>
      <c r="X289" s="95"/>
      <c r="Y289" s="95"/>
      <c r="Z289" s="95"/>
      <c r="AA289" s="95"/>
      <c r="AB289" s="95"/>
      <c r="AC289" s="95"/>
      <c r="AD289" s="95"/>
      <c r="AE289" s="95"/>
      <c r="AR289" s="183" t="s">
        <v>171</v>
      </c>
      <c r="AT289" s="183" t="s">
        <v>166</v>
      </c>
      <c r="AU289" s="183" t="s">
        <v>87</v>
      </c>
      <c r="AY289" s="87" t="s">
        <v>164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87" t="s">
        <v>85</v>
      </c>
      <c r="BK289" s="184">
        <f>ROUND(I289*H289,2)</f>
        <v>0</v>
      </c>
      <c r="BL289" s="87" t="s">
        <v>171</v>
      </c>
      <c r="BM289" s="183" t="s">
        <v>1296</v>
      </c>
    </row>
    <row r="290" spans="1:65" s="191" customFormat="1" ht="22.5" x14ac:dyDescent="0.2">
      <c r="B290" s="192"/>
      <c r="D290" s="185" t="s">
        <v>175</v>
      </c>
      <c r="E290" s="193" t="s">
        <v>1</v>
      </c>
      <c r="F290" s="194" t="s">
        <v>763</v>
      </c>
      <c r="H290" s="193" t="s">
        <v>1</v>
      </c>
      <c r="I290" s="228"/>
      <c r="L290" s="192"/>
      <c r="M290" s="195"/>
      <c r="N290" s="196"/>
      <c r="O290" s="196"/>
      <c r="P290" s="196"/>
      <c r="Q290" s="196"/>
      <c r="R290" s="196"/>
      <c r="S290" s="196"/>
      <c r="T290" s="197"/>
      <c r="AT290" s="193" t="s">
        <v>175</v>
      </c>
      <c r="AU290" s="193" t="s">
        <v>87</v>
      </c>
      <c r="AV290" s="191" t="s">
        <v>85</v>
      </c>
      <c r="AW290" s="191" t="s">
        <v>33</v>
      </c>
      <c r="AX290" s="191" t="s">
        <v>78</v>
      </c>
      <c r="AY290" s="193" t="s">
        <v>164</v>
      </c>
    </row>
    <row r="291" spans="1:65" s="198" customFormat="1" x14ac:dyDescent="0.2">
      <c r="B291" s="199"/>
      <c r="D291" s="185" t="s">
        <v>175</v>
      </c>
      <c r="E291" s="200" t="s">
        <v>1</v>
      </c>
      <c r="F291" s="201" t="s">
        <v>240</v>
      </c>
      <c r="H291" s="202">
        <v>12</v>
      </c>
      <c r="I291" s="229"/>
      <c r="L291" s="199"/>
      <c r="M291" s="203"/>
      <c r="N291" s="204"/>
      <c r="O291" s="204"/>
      <c r="P291" s="204"/>
      <c r="Q291" s="204"/>
      <c r="R291" s="204"/>
      <c r="S291" s="204"/>
      <c r="T291" s="205"/>
      <c r="AT291" s="200" t="s">
        <v>175</v>
      </c>
      <c r="AU291" s="200" t="s">
        <v>87</v>
      </c>
      <c r="AV291" s="198" t="s">
        <v>87</v>
      </c>
      <c r="AW291" s="198" t="s">
        <v>33</v>
      </c>
      <c r="AX291" s="198" t="s">
        <v>85</v>
      </c>
      <c r="AY291" s="200" t="s">
        <v>164</v>
      </c>
    </row>
    <row r="292" spans="1:65" s="97" customFormat="1" ht="44.25" customHeight="1" x14ac:dyDescent="0.2">
      <c r="A292" s="95"/>
      <c r="B292" s="94"/>
      <c r="C292" s="173" t="s">
        <v>478</v>
      </c>
      <c r="D292" s="173" t="s">
        <v>166</v>
      </c>
      <c r="E292" s="174" t="s">
        <v>764</v>
      </c>
      <c r="F292" s="175" t="s">
        <v>765</v>
      </c>
      <c r="G292" s="176" t="s">
        <v>349</v>
      </c>
      <c r="H292" s="177">
        <v>1</v>
      </c>
      <c r="I292" s="73"/>
      <c r="J292" s="178">
        <f>ROUND(I292*H292,2)</f>
        <v>0</v>
      </c>
      <c r="K292" s="175" t="s">
        <v>170</v>
      </c>
      <c r="L292" s="94"/>
      <c r="M292" s="179" t="s">
        <v>1</v>
      </c>
      <c r="N292" s="180" t="s">
        <v>43</v>
      </c>
      <c r="O292" s="181">
        <v>1.554</v>
      </c>
      <c r="P292" s="181">
        <f>O292*H292</f>
        <v>1.554</v>
      </c>
      <c r="Q292" s="181">
        <v>1.6199999999999999E-3</v>
      </c>
      <c r="R292" s="181">
        <f>Q292*H292</f>
        <v>1.6199999999999999E-3</v>
      </c>
      <c r="S292" s="181">
        <v>0</v>
      </c>
      <c r="T292" s="182">
        <f>S292*H292</f>
        <v>0</v>
      </c>
      <c r="U292" s="95"/>
      <c r="V292" s="95"/>
      <c r="W292" s="95"/>
      <c r="X292" s="95"/>
      <c r="Y292" s="95"/>
      <c r="Z292" s="95"/>
      <c r="AA292" s="95"/>
      <c r="AB292" s="95"/>
      <c r="AC292" s="95"/>
      <c r="AD292" s="95"/>
      <c r="AE292" s="95"/>
      <c r="AR292" s="183" t="s">
        <v>171</v>
      </c>
      <c r="AT292" s="183" t="s">
        <v>166</v>
      </c>
      <c r="AU292" s="183" t="s">
        <v>87</v>
      </c>
      <c r="AY292" s="87" t="s">
        <v>164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87" t="s">
        <v>85</v>
      </c>
      <c r="BK292" s="184">
        <f>ROUND(I292*H292,2)</f>
        <v>0</v>
      </c>
      <c r="BL292" s="87" t="s">
        <v>171</v>
      </c>
      <c r="BM292" s="183" t="s">
        <v>1297</v>
      </c>
    </row>
    <row r="293" spans="1:65" s="191" customFormat="1" x14ac:dyDescent="0.2">
      <c r="B293" s="192"/>
      <c r="D293" s="185" t="s">
        <v>175</v>
      </c>
      <c r="E293" s="193" t="s">
        <v>1</v>
      </c>
      <c r="F293" s="194" t="s">
        <v>1259</v>
      </c>
      <c r="H293" s="193" t="s">
        <v>1</v>
      </c>
      <c r="I293" s="228"/>
      <c r="L293" s="192"/>
      <c r="M293" s="195"/>
      <c r="N293" s="196"/>
      <c r="O293" s="196"/>
      <c r="P293" s="196"/>
      <c r="Q293" s="196"/>
      <c r="R293" s="196"/>
      <c r="S293" s="196"/>
      <c r="T293" s="197"/>
      <c r="AT293" s="193" t="s">
        <v>175</v>
      </c>
      <c r="AU293" s="193" t="s">
        <v>87</v>
      </c>
      <c r="AV293" s="191" t="s">
        <v>85</v>
      </c>
      <c r="AW293" s="191" t="s">
        <v>33</v>
      </c>
      <c r="AX293" s="191" t="s">
        <v>78</v>
      </c>
      <c r="AY293" s="193" t="s">
        <v>164</v>
      </c>
    </row>
    <row r="294" spans="1:65" s="198" customFormat="1" x14ac:dyDescent="0.2">
      <c r="B294" s="199"/>
      <c r="D294" s="185" t="s">
        <v>175</v>
      </c>
      <c r="E294" s="200" t="s">
        <v>1</v>
      </c>
      <c r="F294" s="201" t="s">
        <v>85</v>
      </c>
      <c r="H294" s="202">
        <v>1</v>
      </c>
      <c r="I294" s="229"/>
      <c r="L294" s="199"/>
      <c r="M294" s="203"/>
      <c r="N294" s="204"/>
      <c r="O294" s="204"/>
      <c r="P294" s="204"/>
      <c r="Q294" s="204"/>
      <c r="R294" s="204"/>
      <c r="S294" s="204"/>
      <c r="T294" s="205"/>
      <c r="AT294" s="200" t="s">
        <v>175</v>
      </c>
      <c r="AU294" s="200" t="s">
        <v>87</v>
      </c>
      <c r="AV294" s="198" t="s">
        <v>87</v>
      </c>
      <c r="AW294" s="198" t="s">
        <v>33</v>
      </c>
      <c r="AX294" s="198" t="s">
        <v>85</v>
      </c>
      <c r="AY294" s="200" t="s">
        <v>164</v>
      </c>
    </row>
    <row r="295" spans="1:65" s="97" customFormat="1" ht="16.5" customHeight="1" x14ac:dyDescent="0.2">
      <c r="A295" s="95"/>
      <c r="B295" s="94"/>
      <c r="C295" s="214" t="s">
        <v>483</v>
      </c>
      <c r="D295" s="214" t="s">
        <v>278</v>
      </c>
      <c r="E295" s="215" t="s">
        <v>767</v>
      </c>
      <c r="F295" s="341" t="s">
        <v>768</v>
      </c>
      <c r="G295" s="217" t="s">
        <v>752</v>
      </c>
      <c r="H295" s="218">
        <v>1</v>
      </c>
      <c r="I295" s="74"/>
      <c r="J295" s="219">
        <f>ROUND(I295*H295,2)</f>
        <v>0</v>
      </c>
      <c r="K295" s="216" t="s">
        <v>1</v>
      </c>
      <c r="L295" s="220"/>
      <c r="M295" s="221" t="s">
        <v>1</v>
      </c>
      <c r="N295" s="222" t="s">
        <v>43</v>
      </c>
      <c r="O295" s="181">
        <v>0</v>
      </c>
      <c r="P295" s="181">
        <f>O295*H295</f>
        <v>0</v>
      </c>
      <c r="Q295" s="181">
        <v>1.47E-2</v>
      </c>
      <c r="R295" s="181">
        <f>Q295*H295</f>
        <v>1.47E-2</v>
      </c>
      <c r="S295" s="181">
        <v>0</v>
      </c>
      <c r="T295" s="182">
        <f>S295*H295</f>
        <v>0</v>
      </c>
      <c r="U295" s="95"/>
      <c r="V295" s="95"/>
      <c r="W295" s="95"/>
      <c r="X295" s="95"/>
      <c r="Y295" s="95"/>
      <c r="Z295" s="95"/>
      <c r="AA295" s="95"/>
      <c r="AB295" s="95"/>
      <c r="AC295" s="95"/>
      <c r="AD295" s="95"/>
      <c r="AE295" s="95"/>
      <c r="AR295" s="183" t="s">
        <v>212</v>
      </c>
      <c r="AT295" s="183" t="s">
        <v>278</v>
      </c>
      <c r="AU295" s="183" t="s">
        <v>87</v>
      </c>
      <c r="AY295" s="87" t="s">
        <v>164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87" t="s">
        <v>85</v>
      </c>
      <c r="BK295" s="184">
        <f>ROUND(I295*H295,2)</f>
        <v>0</v>
      </c>
      <c r="BL295" s="87" t="s">
        <v>171</v>
      </c>
      <c r="BM295" s="183" t="s">
        <v>1298</v>
      </c>
    </row>
    <row r="296" spans="1:65" s="97" customFormat="1" ht="21.75" customHeight="1" x14ac:dyDescent="0.2">
      <c r="A296" s="95"/>
      <c r="B296" s="94"/>
      <c r="C296" s="214" t="s">
        <v>487</v>
      </c>
      <c r="D296" s="214" t="s">
        <v>278</v>
      </c>
      <c r="E296" s="215" t="s">
        <v>770</v>
      </c>
      <c r="F296" s="341" t="s">
        <v>771</v>
      </c>
      <c r="G296" s="217" t="s">
        <v>752</v>
      </c>
      <c r="H296" s="218">
        <v>1</v>
      </c>
      <c r="I296" s="74"/>
      <c r="J296" s="219">
        <f>ROUND(I296*H296,2)</f>
        <v>0</v>
      </c>
      <c r="K296" s="216" t="s">
        <v>1</v>
      </c>
      <c r="L296" s="220"/>
      <c r="M296" s="221" t="s">
        <v>1</v>
      </c>
      <c r="N296" s="222" t="s">
        <v>43</v>
      </c>
      <c r="O296" s="181">
        <v>0</v>
      </c>
      <c r="P296" s="181">
        <f>O296*H296</f>
        <v>0</v>
      </c>
      <c r="Q296" s="181">
        <v>6.5399999999999998E-3</v>
      </c>
      <c r="R296" s="181">
        <f>Q296*H296</f>
        <v>6.5399999999999998E-3</v>
      </c>
      <c r="S296" s="181">
        <v>0</v>
      </c>
      <c r="T296" s="182">
        <f>S296*H296</f>
        <v>0</v>
      </c>
      <c r="U296" s="95"/>
      <c r="V296" s="95"/>
      <c r="W296" s="95"/>
      <c r="X296" s="95"/>
      <c r="Y296" s="95"/>
      <c r="Z296" s="95"/>
      <c r="AA296" s="95"/>
      <c r="AB296" s="95"/>
      <c r="AC296" s="95"/>
      <c r="AD296" s="95"/>
      <c r="AE296" s="95"/>
      <c r="AR296" s="183" t="s">
        <v>212</v>
      </c>
      <c r="AT296" s="183" t="s">
        <v>278</v>
      </c>
      <c r="AU296" s="183" t="s">
        <v>87</v>
      </c>
      <c r="AY296" s="87" t="s">
        <v>164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87" t="s">
        <v>85</v>
      </c>
      <c r="BK296" s="184">
        <f>ROUND(I296*H296,2)</f>
        <v>0</v>
      </c>
      <c r="BL296" s="87" t="s">
        <v>171</v>
      </c>
      <c r="BM296" s="183" t="s">
        <v>1299</v>
      </c>
    </row>
    <row r="297" spans="1:65" s="97" customFormat="1" ht="33" customHeight="1" x14ac:dyDescent="0.2">
      <c r="A297" s="95"/>
      <c r="B297" s="94"/>
      <c r="C297" s="173" t="s">
        <v>491</v>
      </c>
      <c r="D297" s="173" t="s">
        <v>166</v>
      </c>
      <c r="E297" s="174" t="s">
        <v>773</v>
      </c>
      <c r="F297" s="175" t="s">
        <v>774</v>
      </c>
      <c r="G297" s="176" t="s">
        <v>349</v>
      </c>
      <c r="H297" s="177">
        <v>2</v>
      </c>
      <c r="I297" s="73"/>
      <c r="J297" s="178">
        <f>ROUND(I297*H297,2)</f>
        <v>0</v>
      </c>
      <c r="K297" s="175" t="s">
        <v>170</v>
      </c>
      <c r="L297" s="94"/>
      <c r="M297" s="179" t="s">
        <v>1</v>
      </c>
      <c r="N297" s="180" t="s">
        <v>43</v>
      </c>
      <c r="O297" s="181">
        <v>1.7869999999999999</v>
      </c>
      <c r="P297" s="181">
        <f>O297*H297</f>
        <v>3.5739999999999998</v>
      </c>
      <c r="Q297" s="181">
        <v>0</v>
      </c>
      <c r="R297" s="181">
        <f>Q297*H297</f>
        <v>0</v>
      </c>
      <c r="S297" s="181">
        <v>1.7299999999999999E-2</v>
      </c>
      <c r="T297" s="182">
        <f>S297*H297</f>
        <v>3.4599999999999999E-2</v>
      </c>
      <c r="U297" s="95"/>
      <c r="V297" s="95"/>
      <c r="W297" s="95"/>
      <c r="X297" s="95"/>
      <c r="Y297" s="95"/>
      <c r="Z297" s="95"/>
      <c r="AA297" s="95"/>
      <c r="AB297" s="95"/>
      <c r="AC297" s="95"/>
      <c r="AD297" s="95"/>
      <c r="AE297" s="95"/>
      <c r="AR297" s="183" t="s">
        <v>171</v>
      </c>
      <c r="AT297" s="183" t="s">
        <v>166</v>
      </c>
      <c r="AU297" s="183" t="s">
        <v>87</v>
      </c>
      <c r="AY297" s="87" t="s">
        <v>164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87" t="s">
        <v>85</v>
      </c>
      <c r="BK297" s="184">
        <f>ROUND(I297*H297,2)</f>
        <v>0</v>
      </c>
      <c r="BL297" s="87" t="s">
        <v>171</v>
      </c>
      <c r="BM297" s="183" t="s">
        <v>1300</v>
      </c>
    </row>
    <row r="298" spans="1:65" s="198" customFormat="1" x14ac:dyDescent="0.2">
      <c r="B298" s="199"/>
      <c r="D298" s="185" t="s">
        <v>175</v>
      </c>
      <c r="E298" s="200" t="s">
        <v>1</v>
      </c>
      <c r="F298" s="201" t="s">
        <v>87</v>
      </c>
      <c r="H298" s="202">
        <v>2</v>
      </c>
      <c r="I298" s="229"/>
      <c r="L298" s="199"/>
      <c r="M298" s="203"/>
      <c r="N298" s="204"/>
      <c r="O298" s="204"/>
      <c r="P298" s="204"/>
      <c r="Q298" s="204"/>
      <c r="R298" s="204"/>
      <c r="S298" s="204"/>
      <c r="T298" s="205"/>
      <c r="AT298" s="200" t="s">
        <v>175</v>
      </c>
      <c r="AU298" s="200" t="s">
        <v>87</v>
      </c>
      <c r="AV298" s="198" t="s">
        <v>87</v>
      </c>
      <c r="AW298" s="198" t="s">
        <v>33</v>
      </c>
      <c r="AX298" s="198" t="s">
        <v>85</v>
      </c>
      <c r="AY298" s="200" t="s">
        <v>164</v>
      </c>
    </row>
    <row r="299" spans="1:65" s="97" customFormat="1" ht="33" customHeight="1" x14ac:dyDescent="0.2">
      <c r="A299" s="95"/>
      <c r="B299" s="94"/>
      <c r="C299" s="173" t="s">
        <v>495</v>
      </c>
      <c r="D299" s="173" t="s">
        <v>166</v>
      </c>
      <c r="E299" s="174" t="s">
        <v>776</v>
      </c>
      <c r="F299" s="175" t="s">
        <v>777</v>
      </c>
      <c r="G299" s="176" t="s">
        <v>349</v>
      </c>
      <c r="H299" s="177">
        <v>12</v>
      </c>
      <c r="I299" s="73"/>
      <c r="J299" s="178">
        <f>ROUND(I299*H299,2)</f>
        <v>0</v>
      </c>
      <c r="K299" s="175" t="s">
        <v>170</v>
      </c>
      <c r="L299" s="94"/>
      <c r="M299" s="179" t="s">
        <v>1</v>
      </c>
      <c r="N299" s="180" t="s">
        <v>43</v>
      </c>
      <c r="O299" s="181">
        <v>3.4740000000000002</v>
      </c>
      <c r="P299" s="181">
        <f>O299*H299</f>
        <v>41.688000000000002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95"/>
      <c r="V299" s="95"/>
      <c r="W299" s="95"/>
      <c r="X299" s="95"/>
      <c r="Y299" s="95"/>
      <c r="Z299" s="95"/>
      <c r="AA299" s="95"/>
      <c r="AB299" s="95"/>
      <c r="AC299" s="95"/>
      <c r="AD299" s="95"/>
      <c r="AE299" s="95"/>
      <c r="AR299" s="183" t="s">
        <v>171</v>
      </c>
      <c r="AT299" s="183" t="s">
        <v>166</v>
      </c>
      <c r="AU299" s="183" t="s">
        <v>87</v>
      </c>
      <c r="AY299" s="87" t="s">
        <v>164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87" t="s">
        <v>85</v>
      </c>
      <c r="BK299" s="184">
        <f>ROUND(I299*H299,2)</f>
        <v>0</v>
      </c>
      <c r="BL299" s="87" t="s">
        <v>171</v>
      </c>
      <c r="BM299" s="183" t="s">
        <v>1301</v>
      </c>
    </row>
    <row r="300" spans="1:65" s="191" customFormat="1" x14ac:dyDescent="0.2">
      <c r="B300" s="192"/>
      <c r="D300" s="185" t="s">
        <v>175</v>
      </c>
      <c r="E300" s="193" t="s">
        <v>1</v>
      </c>
      <c r="F300" s="194" t="s">
        <v>1259</v>
      </c>
      <c r="H300" s="193" t="s">
        <v>1</v>
      </c>
      <c r="I300" s="228"/>
      <c r="L300" s="192"/>
      <c r="M300" s="195"/>
      <c r="N300" s="196"/>
      <c r="O300" s="196"/>
      <c r="P300" s="196"/>
      <c r="Q300" s="196"/>
      <c r="R300" s="196"/>
      <c r="S300" s="196"/>
      <c r="T300" s="197"/>
      <c r="AT300" s="193" t="s">
        <v>175</v>
      </c>
      <c r="AU300" s="193" t="s">
        <v>87</v>
      </c>
      <c r="AV300" s="191" t="s">
        <v>85</v>
      </c>
      <c r="AW300" s="191" t="s">
        <v>33</v>
      </c>
      <c r="AX300" s="191" t="s">
        <v>78</v>
      </c>
      <c r="AY300" s="193" t="s">
        <v>164</v>
      </c>
    </row>
    <row r="301" spans="1:65" s="198" customFormat="1" x14ac:dyDescent="0.2">
      <c r="B301" s="199"/>
      <c r="D301" s="185" t="s">
        <v>175</v>
      </c>
      <c r="E301" s="200" t="s">
        <v>1</v>
      </c>
      <c r="F301" s="201" t="s">
        <v>240</v>
      </c>
      <c r="H301" s="202">
        <v>12</v>
      </c>
      <c r="I301" s="229"/>
      <c r="L301" s="199"/>
      <c r="M301" s="203"/>
      <c r="N301" s="204"/>
      <c r="O301" s="204"/>
      <c r="P301" s="204"/>
      <c r="Q301" s="204"/>
      <c r="R301" s="204"/>
      <c r="S301" s="204"/>
      <c r="T301" s="205"/>
      <c r="AT301" s="200" t="s">
        <v>175</v>
      </c>
      <c r="AU301" s="200" t="s">
        <v>87</v>
      </c>
      <c r="AV301" s="198" t="s">
        <v>87</v>
      </c>
      <c r="AW301" s="198" t="s">
        <v>33</v>
      </c>
      <c r="AX301" s="198" t="s">
        <v>85</v>
      </c>
      <c r="AY301" s="200" t="s">
        <v>164</v>
      </c>
    </row>
    <row r="302" spans="1:65" s="97" customFormat="1" ht="21.75" customHeight="1" x14ac:dyDescent="0.2">
      <c r="A302" s="95"/>
      <c r="B302" s="94"/>
      <c r="C302" s="214" t="s">
        <v>499</v>
      </c>
      <c r="D302" s="214" t="s">
        <v>278</v>
      </c>
      <c r="E302" s="215" t="s">
        <v>779</v>
      </c>
      <c r="F302" s="341" t="s">
        <v>780</v>
      </c>
      <c r="G302" s="217" t="s">
        <v>349</v>
      </c>
      <c r="H302" s="218">
        <v>12</v>
      </c>
      <c r="I302" s="74"/>
      <c r="J302" s="219">
        <f>ROUND(I302*H302,2)</f>
        <v>0</v>
      </c>
      <c r="K302" s="216" t="s">
        <v>170</v>
      </c>
      <c r="L302" s="220"/>
      <c r="M302" s="221" t="s">
        <v>1</v>
      </c>
      <c r="N302" s="222" t="s">
        <v>43</v>
      </c>
      <c r="O302" s="181">
        <v>0</v>
      </c>
      <c r="P302" s="181">
        <f>O302*H302</f>
        <v>0</v>
      </c>
      <c r="Q302" s="181">
        <v>1.9E-3</v>
      </c>
      <c r="R302" s="181">
        <f>Q302*H302</f>
        <v>2.2800000000000001E-2</v>
      </c>
      <c r="S302" s="181">
        <v>0</v>
      </c>
      <c r="T302" s="182">
        <f>S302*H302</f>
        <v>0</v>
      </c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R302" s="183" t="s">
        <v>212</v>
      </c>
      <c r="AT302" s="183" t="s">
        <v>278</v>
      </c>
      <c r="AU302" s="183" t="s">
        <v>87</v>
      </c>
      <c r="AY302" s="87" t="s">
        <v>164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87" t="s">
        <v>85</v>
      </c>
      <c r="BK302" s="184">
        <f>ROUND(I302*H302,2)</f>
        <v>0</v>
      </c>
      <c r="BL302" s="87" t="s">
        <v>171</v>
      </c>
      <c r="BM302" s="183" t="s">
        <v>1302</v>
      </c>
    </row>
    <row r="303" spans="1:65" s="97" customFormat="1" ht="16.5" customHeight="1" x14ac:dyDescent="0.2">
      <c r="A303" s="95"/>
      <c r="B303" s="94"/>
      <c r="C303" s="173" t="s">
        <v>503</v>
      </c>
      <c r="D303" s="173" t="s">
        <v>166</v>
      </c>
      <c r="E303" s="174" t="s">
        <v>782</v>
      </c>
      <c r="F303" s="175" t="s">
        <v>783</v>
      </c>
      <c r="G303" s="176" t="s">
        <v>187</v>
      </c>
      <c r="H303" s="177">
        <v>121.34</v>
      </c>
      <c r="I303" s="73"/>
      <c r="J303" s="178">
        <f>ROUND(I303*H303,2)</f>
        <v>0</v>
      </c>
      <c r="K303" s="175" t="s">
        <v>170</v>
      </c>
      <c r="L303" s="94"/>
      <c r="M303" s="179" t="s">
        <v>1</v>
      </c>
      <c r="N303" s="180" t="s">
        <v>43</v>
      </c>
      <c r="O303" s="181">
        <v>4.3999999999999997E-2</v>
      </c>
      <c r="P303" s="181">
        <f>O303*H303</f>
        <v>5.3389600000000002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R303" s="183" t="s">
        <v>171</v>
      </c>
      <c r="AT303" s="183" t="s">
        <v>166</v>
      </c>
      <c r="AU303" s="183" t="s">
        <v>87</v>
      </c>
      <c r="AY303" s="87" t="s">
        <v>164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87" t="s">
        <v>85</v>
      </c>
      <c r="BK303" s="184">
        <f>ROUND(I303*H303,2)</f>
        <v>0</v>
      </c>
      <c r="BL303" s="87" t="s">
        <v>171</v>
      </c>
      <c r="BM303" s="183" t="s">
        <v>1303</v>
      </c>
    </row>
    <row r="304" spans="1:65" s="97" customFormat="1" ht="16.5" customHeight="1" x14ac:dyDescent="0.2">
      <c r="A304" s="95"/>
      <c r="B304" s="94"/>
      <c r="C304" s="173" t="s">
        <v>507</v>
      </c>
      <c r="D304" s="173" t="s">
        <v>166</v>
      </c>
      <c r="E304" s="174" t="s">
        <v>785</v>
      </c>
      <c r="F304" s="175" t="s">
        <v>786</v>
      </c>
      <c r="G304" s="176" t="s">
        <v>187</v>
      </c>
      <c r="H304" s="177">
        <v>3.81</v>
      </c>
      <c r="I304" s="73"/>
      <c r="J304" s="178">
        <f>ROUND(I304*H304,2)</f>
        <v>0</v>
      </c>
      <c r="K304" s="175" t="s">
        <v>170</v>
      </c>
      <c r="L304" s="94"/>
      <c r="M304" s="179" t="s">
        <v>1</v>
      </c>
      <c r="N304" s="180" t="s">
        <v>43</v>
      </c>
      <c r="O304" s="181">
        <v>4.3999999999999997E-2</v>
      </c>
      <c r="P304" s="181">
        <f>O304*H304</f>
        <v>0.16763999999999998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R304" s="183" t="s">
        <v>171</v>
      </c>
      <c r="AT304" s="183" t="s">
        <v>166</v>
      </c>
      <c r="AU304" s="183" t="s">
        <v>87</v>
      </c>
      <c r="AY304" s="87" t="s">
        <v>164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87" t="s">
        <v>85</v>
      </c>
      <c r="BK304" s="184">
        <f>ROUND(I304*H304,2)</f>
        <v>0</v>
      </c>
      <c r="BL304" s="87" t="s">
        <v>171</v>
      </c>
      <c r="BM304" s="183" t="s">
        <v>1304</v>
      </c>
    </row>
    <row r="305" spans="1:65" s="97" customFormat="1" ht="21.75" customHeight="1" x14ac:dyDescent="0.2">
      <c r="A305" s="95"/>
      <c r="B305" s="94"/>
      <c r="C305" s="173" t="s">
        <v>511</v>
      </c>
      <c r="D305" s="173" t="s">
        <v>166</v>
      </c>
      <c r="E305" s="174" t="s">
        <v>788</v>
      </c>
      <c r="F305" s="175" t="s">
        <v>789</v>
      </c>
      <c r="G305" s="176" t="s">
        <v>187</v>
      </c>
      <c r="H305" s="177">
        <v>125.15</v>
      </c>
      <c r="I305" s="73"/>
      <c r="J305" s="178">
        <f>ROUND(I305*H305,2)</f>
        <v>0</v>
      </c>
      <c r="K305" s="175" t="s">
        <v>170</v>
      </c>
      <c r="L305" s="94"/>
      <c r="M305" s="179" t="s">
        <v>1</v>
      </c>
      <c r="N305" s="180" t="s">
        <v>43</v>
      </c>
      <c r="O305" s="181">
        <v>7.9000000000000001E-2</v>
      </c>
      <c r="P305" s="181">
        <f>O305*H305</f>
        <v>9.8868500000000008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R305" s="183" t="s">
        <v>171</v>
      </c>
      <c r="AT305" s="183" t="s">
        <v>166</v>
      </c>
      <c r="AU305" s="183" t="s">
        <v>87</v>
      </c>
      <c r="AY305" s="87" t="s">
        <v>164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87" t="s">
        <v>85</v>
      </c>
      <c r="BK305" s="184">
        <f>ROUND(I305*H305,2)</f>
        <v>0</v>
      </c>
      <c r="BL305" s="87" t="s">
        <v>171</v>
      </c>
      <c r="BM305" s="183" t="s">
        <v>1305</v>
      </c>
    </row>
    <row r="306" spans="1:65" s="198" customFormat="1" x14ac:dyDescent="0.2">
      <c r="B306" s="199"/>
      <c r="D306" s="185" t="s">
        <v>175</v>
      </c>
      <c r="E306" s="200" t="s">
        <v>1</v>
      </c>
      <c r="F306" s="201" t="s">
        <v>1306</v>
      </c>
      <c r="H306" s="202">
        <v>125.15</v>
      </c>
      <c r="I306" s="229"/>
      <c r="L306" s="199"/>
      <c r="M306" s="203"/>
      <c r="N306" s="204"/>
      <c r="O306" s="204"/>
      <c r="P306" s="204"/>
      <c r="Q306" s="204"/>
      <c r="R306" s="204"/>
      <c r="S306" s="204"/>
      <c r="T306" s="205"/>
      <c r="AT306" s="200" t="s">
        <v>175</v>
      </c>
      <c r="AU306" s="200" t="s">
        <v>87</v>
      </c>
      <c r="AV306" s="198" t="s">
        <v>87</v>
      </c>
      <c r="AW306" s="198" t="s">
        <v>33</v>
      </c>
      <c r="AX306" s="198" t="s">
        <v>85</v>
      </c>
      <c r="AY306" s="200" t="s">
        <v>164</v>
      </c>
    </row>
    <row r="307" spans="1:65" s="97" customFormat="1" ht="21.75" customHeight="1" x14ac:dyDescent="0.2">
      <c r="A307" s="95"/>
      <c r="B307" s="94"/>
      <c r="C307" s="173" t="s">
        <v>515</v>
      </c>
      <c r="D307" s="173" t="s">
        <v>166</v>
      </c>
      <c r="E307" s="174" t="s">
        <v>792</v>
      </c>
      <c r="F307" s="175" t="s">
        <v>793</v>
      </c>
      <c r="G307" s="176" t="s">
        <v>349</v>
      </c>
      <c r="H307" s="177">
        <v>6</v>
      </c>
      <c r="I307" s="73"/>
      <c r="J307" s="178">
        <f>ROUND(I307*H307,2)</f>
        <v>0</v>
      </c>
      <c r="K307" s="175" t="s">
        <v>170</v>
      </c>
      <c r="L307" s="94"/>
      <c r="M307" s="179" t="s">
        <v>1</v>
      </c>
      <c r="N307" s="180" t="s">
        <v>43</v>
      </c>
      <c r="O307" s="181">
        <v>10.3</v>
      </c>
      <c r="P307" s="181">
        <f>O307*H307</f>
        <v>61.800000000000004</v>
      </c>
      <c r="Q307" s="181">
        <v>0.46009</v>
      </c>
      <c r="R307" s="181">
        <f>Q307*H307</f>
        <v>2.7605399999999998</v>
      </c>
      <c r="S307" s="181">
        <v>0</v>
      </c>
      <c r="T307" s="182">
        <f>S307*H307</f>
        <v>0</v>
      </c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R307" s="183" t="s">
        <v>171</v>
      </c>
      <c r="AT307" s="183" t="s">
        <v>166</v>
      </c>
      <c r="AU307" s="183" t="s">
        <v>87</v>
      </c>
      <c r="AY307" s="87" t="s">
        <v>164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87" t="s">
        <v>85</v>
      </c>
      <c r="BK307" s="184">
        <f>ROUND(I307*H307,2)</f>
        <v>0</v>
      </c>
      <c r="BL307" s="87" t="s">
        <v>171</v>
      </c>
      <c r="BM307" s="183" t="s">
        <v>1307</v>
      </c>
    </row>
    <row r="308" spans="1:65" s="97" customFormat="1" ht="16.5" customHeight="1" x14ac:dyDescent="0.2">
      <c r="A308" s="95"/>
      <c r="B308" s="94"/>
      <c r="C308" s="173" t="s">
        <v>519</v>
      </c>
      <c r="D308" s="173" t="s">
        <v>166</v>
      </c>
      <c r="E308" s="174" t="s">
        <v>795</v>
      </c>
      <c r="F308" s="175" t="s">
        <v>796</v>
      </c>
      <c r="G308" s="176" t="s">
        <v>349</v>
      </c>
      <c r="H308" s="177">
        <v>13</v>
      </c>
      <c r="I308" s="73"/>
      <c r="J308" s="178">
        <f>ROUND(I308*H308,2)</f>
        <v>0</v>
      </c>
      <c r="K308" s="175" t="s">
        <v>170</v>
      </c>
      <c r="L308" s="94"/>
      <c r="M308" s="179" t="s">
        <v>1</v>
      </c>
      <c r="N308" s="180" t="s">
        <v>43</v>
      </c>
      <c r="O308" s="181">
        <v>0.86299999999999999</v>
      </c>
      <c r="P308" s="181">
        <f>O308*H308</f>
        <v>11.218999999999999</v>
      </c>
      <c r="Q308" s="181">
        <v>0.12303</v>
      </c>
      <c r="R308" s="181">
        <f>Q308*H308</f>
        <v>1.5993900000000001</v>
      </c>
      <c r="S308" s="181">
        <v>0</v>
      </c>
      <c r="T308" s="182">
        <f>S308*H308</f>
        <v>0</v>
      </c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R308" s="183" t="s">
        <v>171</v>
      </c>
      <c r="AT308" s="183" t="s">
        <v>166</v>
      </c>
      <c r="AU308" s="183" t="s">
        <v>87</v>
      </c>
      <c r="AY308" s="87" t="s">
        <v>164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87" t="s">
        <v>85</v>
      </c>
      <c r="BK308" s="184">
        <f>ROUND(I308*H308,2)</f>
        <v>0</v>
      </c>
      <c r="BL308" s="87" t="s">
        <v>171</v>
      </c>
      <c r="BM308" s="183" t="s">
        <v>1308</v>
      </c>
    </row>
    <row r="309" spans="1:65" s="191" customFormat="1" x14ac:dyDescent="0.2">
      <c r="B309" s="192"/>
      <c r="D309" s="185" t="s">
        <v>175</v>
      </c>
      <c r="E309" s="193" t="s">
        <v>1</v>
      </c>
      <c r="F309" s="194" t="s">
        <v>1259</v>
      </c>
      <c r="H309" s="193" t="s">
        <v>1</v>
      </c>
      <c r="I309" s="228"/>
      <c r="L309" s="192"/>
      <c r="M309" s="195"/>
      <c r="N309" s="196"/>
      <c r="O309" s="196"/>
      <c r="P309" s="196"/>
      <c r="Q309" s="196"/>
      <c r="R309" s="196"/>
      <c r="S309" s="196"/>
      <c r="T309" s="197"/>
      <c r="AT309" s="193" t="s">
        <v>175</v>
      </c>
      <c r="AU309" s="193" t="s">
        <v>87</v>
      </c>
      <c r="AV309" s="191" t="s">
        <v>85</v>
      </c>
      <c r="AW309" s="191" t="s">
        <v>33</v>
      </c>
      <c r="AX309" s="191" t="s">
        <v>78</v>
      </c>
      <c r="AY309" s="193" t="s">
        <v>164</v>
      </c>
    </row>
    <row r="310" spans="1:65" s="198" customFormat="1" x14ac:dyDescent="0.2">
      <c r="B310" s="199"/>
      <c r="D310" s="185" t="s">
        <v>175</v>
      </c>
      <c r="E310" s="200" t="s">
        <v>1</v>
      </c>
      <c r="F310" s="201" t="s">
        <v>245</v>
      </c>
      <c r="H310" s="202">
        <v>13</v>
      </c>
      <c r="I310" s="229"/>
      <c r="L310" s="199"/>
      <c r="M310" s="203"/>
      <c r="N310" s="204"/>
      <c r="O310" s="204"/>
      <c r="P310" s="204"/>
      <c r="Q310" s="204"/>
      <c r="R310" s="204"/>
      <c r="S310" s="204"/>
      <c r="T310" s="205"/>
      <c r="AT310" s="200" t="s">
        <v>175</v>
      </c>
      <c r="AU310" s="200" t="s">
        <v>87</v>
      </c>
      <c r="AV310" s="198" t="s">
        <v>87</v>
      </c>
      <c r="AW310" s="198" t="s">
        <v>33</v>
      </c>
      <c r="AX310" s="198" t="s">
        <v>85</v>
      </c>
      <c r="AY310" s="200" t="s">
        <v>164</v>
      </c>
    </row>
    <row r="311" spans="1:65" s="97" customFormat="1" ht="21.75" customHeight="1" x14ac:dyDescent="0.2">
      <c r="A311" s="95"/>
      <c r="B311" s="94"/>
      <c r="C311" s="214" t="s">
        <v>523</v>
      </c>
      <c r="D311" s="214" t="s">
        <v>278</v>
      </c>
      <c r="E311" s="215" t="s">
        <v>798</v>
      </c>
      <c r="F311" s="341" t="s">
        <v>799</v>
      </c>
      <c r="G311" s="217" t="s">
        <v>752</v>
      </c>
      <c r="H311" s="218">
        <v>13</v>
      </c>
      <c r="I311" s="74"/>
      <c r="J311" s="219">
        <f>ROUND(I311*H311,2)</f>
        <v>0</v>
      </c>
      <c r="K311" s="216" t="s">
        <v>1</v>
      </c>
      <c r="L311" s="220"/>
      <c r="M311" s="221" t="s">
        <v>1</v>
      </c>
      <c r="N311" s="222" t="s">
        <v>43</v>
      </c>
      <c r="O311" s="181">
        <v>0</v>
      </c>
      <c r="P311" s="181">
        <f>O311*H311</f>
        <v>0</v>
      </c>
      <c r="Q311" s="181">
        <v>7.1000000000000004E-3</v>
      </c>
      <c r="R311" s="181">
        <f>Q311*H311</f>
        <v>9.2300000000000007E-2</v>
      </c>
      <c r="S311" s="181">
        <v>0</v>
      </c>
      <c r="T311" s="182">
        <f>S311*H311</f>
        <v>0</v>
      </c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R311" s="183" t="s">
        <v>212</v>
      </c>
      <c r="AT311" s="183" t="s">
        <v>278</v>
      </c>
      <c r="AU311" s="183" t="s">
        <v>87</v>
      </c>
      <c r="AY311" s="87" t="s">
        <v>164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87" t="s">
        <v>85</v>
      </c>
      <c r="BK311" s="184">
        <f>ROUND(I311*H311,2)</f>
        <v>0</v>
      </c>
      <c r="BL311" s="87" t="s">
        <v>171</v>
      </c>
      <c r="BM311" s="183" t="s">
        <v>1309</v>
      </c>
    </row>
    <row r="312" spans="1:65" s="97" customFormat="1" ht="16.5" customHeight="1" x14ac:dyDescent="0.2">
      <c r="A312" s="95"/>
      <c r="B312" s="94"/>
      <c r="C312" s="214"/>
      <c r="D312" s="214"/>
      <c r="E312" s="215"/>
      <c r="F312" s="216"/>
      <c r="G312" s="217"/>
      <c r="H312" s="218"/>
      <c r="I312" s="74"/>
      <c r="J312" s="219"/>
      <c r="K312" s="216"/>
      <c r="L312" s="220"/>
      <c r="M312" s="221"/>
      <c r="N312" s="222"/>
      <c r="O312" s="181"/>
      <c r="P312" s="181"/>
      <c r="Q312" s="181"/>
      <c r="R312" s="181"/>
      <c r="S312" s="181"/>
      <c r="T312" s="182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R312" s="183"/>
      <c r="AT312" s="183"/>
      <c r="AU312" s="183"/>
      <c r="AY312" s="87"/>
      <c r="BE312" s="184"/>
      <c r="BF312" s="184"/>
      <c r="BG312" s="184"/>
      <c r="BH312" s="184"/>
      <c r="BI312" s="184"/>
      <c r="BJ312" s="87"/>
      <c r="BK312" s="184"/>
      <c r="BL312" s="87"/>
      <c r="BM312" s="183"/>
    </row>
    <row r="313" spans="1:65" s="97" customFormat="1" ht="16.5" customHeight="1" x14ac:dyDescent="0.2">
      <c r="A313" s="95"/>
      <c r="B313" s="94"/>
      <c r="C313" s="173" t="s">
        <v>533</v>
      </c>
      <c r="D313" s="173" t="s">
        <v>166</v>
      </c>
      <c r="E313" s="174" t="s">
        <v>528</v>
      </c>
      <c r="F313" s="175" t="s">
        <v>529</v>
      </c>
      <c r="G313" s="176" t="s">
        <v>187</v>
      </c>
      <c r="H313" s="177">
        <v>125.15</v>
      </c>
      <c r="I313" s="73"/>
      <c r="J313" s="178">
        <f>ROUND(I313*H313,2)</f>
        <v>0</v>
      </c>
      <c r="K313" s="175" t="s">
        <v>170</v>
      </c>
      <c r="L313" s="94"/>
      <c r="M313" s="179" t="s">
        <v>1</v>
      </c>
      <c r="N313" s="180" t="s">
        <v>43</v>
      </c>
      <c r="O313" s="181">
        <v>2.5000000000000001E-2</v>
      </c>
      <c r="P313" s="181">
        <f>O313*H313</f>
        <v>3.1287500000000001</v>
      </c>
      <c r="Q313" s="181">
        <v>9.0000000000000006E-5</v>
      </c>
      <c r="R313" s="181">
        <f>Q313*H313</f>
        <v>1.1263500000000001E-2</v>
      </c>
      <c r="S313" s="181">
        <v>0</v>
      </c>
      <c r="T313" s="182">
        <f>S313*H313</f>
        <v>0</v>
      </c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R313" s="183" t="s">
        <v>171</v>
      </c>
      <c r="AT313" s="183" t="s">
        <v>166</v>
      </c>
      <c r="AU313" s="183" t="s">
        <v>87</v>
      </c>
      <c r="AY313" s="87" t="s">
        <v>164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87" t="s">
        <v>85</v>
      </c>
      <c r="BK313" s="184">
        <f>ROUND(I313*H313,2)</f>
        <v>0</v>
      </c>
      <c r="BL313" s="87" t="s">
        <v>171</v>
      </c>
      <c r="BM313" s="183" t="s">
        <v>1310</v>
      </c>
    </row>
    <row r="314" spans="1:65" s="198" customFormat="1" x14ac:dyDescent="0.2">
      <c r="B314" s="199"/>
      <c r="D314" s="185" t="s">
        <v>175</v>
      </c>
      <c r="E314" s="200" t="s">
        <v>1</v>
      </c>
      <c r="F314" s="201" t="s">
        <v>1253</v>
      </c>
      <c r="H314" s="202">
        <v>125.15</v>
      </c>
      <c r="I314" s="229"/>
      <c r="L314" s="199"/>
      <c r="M314" s="203"/>
      <c r="N314" s="204"/>
      <c r="O314" s="204"/>
      <c r="P314" s="204"/>
      <c r="Q314" s="204"/>
      <c r="R314" s="204"/>
      <c r="S314" s="204"/>
      <c r="T314" s="205"/>
      <c r="AT314" s="200" t="s">
        <v>175</v>
      </c>
      <c r="AU314" s="200" t="s">
        <v>87</v>
      </c>
      <c r="AV314" s="198" t="s">
        <v>87</v>
      </c>
      <c r="AW314" s="198" t="s">
        <v>33</v>
      </c>
      <c r="AX314" s="198" t="s">
        <v>85</v>
      </c>
      <c r="AY314" s="200" t="s">
        <v>164</v>
      </c>
    </row>
    <row r="315" spans="1:65" s="97" customFormat="1" ht="21.75" customHeight="1" x14ac:dyDescent="0.2">
      <c r="A315" s="95"/>
      <c r="B315" s="94"/>
      <c r="C315" s="173" t="s">
        <v>539</v>
      </c>
      <c r="D315" s="173" t="s">
        <v>166</v>
      </c>
      <c r="E315" s="174" t="s">
        <v>804</v>
      </c>
      <c r="F315" s="175" t="s">
        <v>805</v>
      </c>
      <c r="G315" s="176" t="s">
        <v>349</v>
      </c>
      <c r="H315" s="177">
        <v>2</v>
      </c>
      <c r="I315" s="73"/>
      <c r="J315" s="178">
        <f>ROUND(I315*H315,2)</f>
        <v>0</v>
      </c>
      <c r="K315" s="175" t="s">
        <v>1</v>
      </c>
      <c r="L315" s="94"/>
      <c r="M315" s="179" t="s">
        <v>1</v>
      </c>
      <c r="N315" s="180" t="s">
        <v>43</v>
      </c>
      <c r="O315" s="181">
        <v>3.3000000000000002E-2</v>
      </c>
      <c r="P315" s="181">
        <f>O315*H315</f>
        <v>6.6000000000000003E-2</v>
      </c>
      <c r="Q315" s="181">
        <v>1.4999999999999999E-4</v>
      </c>
      <c r="R315" s="181">
        <f>Q315*H315</f>
        <v>2.9999999999999997E-4</v>
      </c>
      <c r="S315" s="181">
        <v>0</v>
      </c>
      <c r="T315" s="182">
        <f>S315*H315</f>
        <v>0</v>
      </c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R315" s="183" t="s">
        <v>171</v>
      </c>
      <c r="AT315" s="183" t="s">
        <v>166</v>
      </c>
      <c r="AU315" s="183" t="s">
        <v>87</v>
      </c>
      <c r="AY315" s="87" t="s">
        <v>164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87" t="s">
        <v>85</v>
      </c>
      <c r="BK315" s="184">
        <f>ROUND(I315*H315,2)</f>
        <v>0</v>
      </c>
      <c r="BL315" s="87" t="s">
        <v>171</v>
      </c>
      <c r="BM315" s="183" t="s">
        <v>1311</v>
      </c>
    </row>
    <row r="316" spans="1:65" s="191" customFormat="1" x14ac:dyDescent="0.2">
      <c r="B316" s="192"/>
      <c r="D316" s="185" t="s">
        <v>175</v>
      </c>
      <c r="E316" s="193" t="s">
        <v>1</v>
      </c>
      <c r="F316" s="194" t="s">
        <v>807</v>
      </c>
      <c r="H316" s="193" t="s">
        <v>1</v>
      </c>
      <c r="I316" s="228"/>
      <c r="L316" s="192"/>
      <c r="M316" s="195"/>
      <c r="N316" s="196"/>
      <c r="O316" s="196"/>
      <c r="P316" s="196"/>
      <c r="Q316" s="196"/>
      <c r="R316" s="196"/>
      <c r="S316" s="196"/>
      <c r="T316" s="197"/>
      <c r="AT316" s="193" t="s">
        <v>175</v>
      </c>
      <c r="AU316" s="193" t="s">
        <v>87</v>
      </c>
      <c r="AV316" s="191" t="s">
        <v>85</v>
      </c>
      <c r="AW316" s="191" t="s">
        <v>33</v>
      </c>
      <c r="AX316" s="191" t="s">
        <v>78</v>
      </c>
      <c r="AY316" s="193" t="s">
        <v>164</v>
      </c>
    </row>
    <row r="317" spans="1:65" s="198" customFormat="1" x14ac:dyDescent="0.2">
      <c r="B317" s="199"/>
      <c r="D317" s="185" t="s">
        <v>175</v>
      </c>
      <c r="E317" s="200" t="s">
        <v>1</v>
      </c>
      <c r="F317" s="201" t="s">
        <v>87</v>
      </c>
      <c r="H317" s="202">
        <v>2</v>
      </c>
      <c r="I317" s="229"/>
      <c r="L317" s="199"/>
      <c r="M317" s="203"/>
      <c r="N317" s="204"/>
      <c r="O317" s="204"/>
      <c r="P317" s="204"/>
      <c r="Q317" s="204"/>
      <c r="R317" s="204"/>
      <c r="S317" s="204"/>
      <c r="T317" s="205"/>
      <c r="AT317" s="200" t="s">
        <v>175</v>
      </c>
      <c r="AU317" s="200" t="s">
        <v>87</v>
      </c>
      <c r="AV317" s="198" t="s">
        <v>87</v>
      </c>
      <c r="AW317" s="198" t="s">
        <v>33</v>
      </c>
      <c r="AX317" s="198" t="s">
        <v>85</v>
      </c>
      <c r="AY317" s="200" t="s">
        <v>164</v>
      </c>
    </row>
    <row r="318" spans="1:65" s="97" customFormat="1" ht="21.75" customHeight="1" x14ac:dyDescent="0.2">
      <c r="A318" s="95"/>
      <c r="B318" s="94"/>
      <c r="C318" s="173" t="s">
        <v>546</v>
      </c>
      <c r="D318" s="173" t="s">
        <v>166</v>
      </c>
      <c r="E318" s="174" t="s">
        <v>809</v>
      </c>
      <c r="F318" s="175" t="s">
        <v>810</v>
      </c>
      <c r="G318" s="176" t="s">
        <v>349</v>
      </c>
      <c r="H318" s="177">
        <v>2</v>
      </c>
      <c r="I318" s="73"/>
      <c r="J318" s="178">
        <f>ROUND(I318*H318,2)</f>
        <v>0</v>
      </c>
      <c r="K318" s="175" t="s">
        <v>1</v>
      </c>
      <c r="L318" s="94"/>
      <c r="M318" s="179" t="s">
        <v>1</v>
      </c>
      <c r="N318" s="180" t="s">
        <v>43</v>
      </c>
      <c r="O318" s="181">
        <v>6.6000000000000003E-2</v>
      </c>
      <c r="P318" s="181">
        <f>O318*H318</f>
        <v>0.13200000000000001</v>
      </c>
      <c r="Q318" s="181">
        <v>2.0000000000000001E-4</v>
      </c>
      <c r="R318" s="181">
        <f>Q318*H318</f>
        <v>4.0000000000000002E-4</v>
      </c>
      <c r="S318" s="181">
        <v>0</v>
      </c>
      <c r="T318" s="182">
        <f>S318*H318</f>
        <v>0</v>
      </c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R318" s="183" t="s">
        <v>171</v>
      </c>
      <c r="AT318" s="183" t="s">
        <v>166</v>
      </c>
      <c r="AU318" s="183" t="s">
        <v>87</v>
      </c>
      <c r="AY318" s="87" t="s">
        <v>164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87" t="s">
        <v>85</v>
      </c>
      <c r="BK318" s="184">
        <f>ROUND(I318*H318,2)</f>
        <v>0</v>
      </c>
      <c r="BL318" s="87" t="s">
        <v>171</v>
      </c>
      <c r="BM318" s="183" t="s">
        <v>1312</v>
      </c>
    </row>
    <row r="319" spans="1:65" s="191" customFormat="1" x14ac:dyDescent="0.2">
      <c r="B319" s="192"/>
      <c r="D319" s="185" t="s">
        <v>175</v>
      </c>
      <c r="E319" s="193" t="s">
        <v>1</v>
      </c>
      <c r="F319" s="194" t="s">
        <v>807</v>
      </c>
      <c r="H319" s="193" t="s">
        <v>1</v>
      </c>
      <c r="I319" s="228"/>
      <c r="L319" s="192"/>
      <c r="M319" s="195"/>
      <c r="N319" s="196"/>
      <c r="O319" s="196"/>
      <c r="P319" s="196"/>
      <c r="Q319" s="196"/>
      <c r="R319" s="196"/>
      <c r="S319" s="196"/>
      <c r="T319" s="197"/>
      <c r="AT319" s="193" t="s">
        <v>175</v>
      </c>
      <c r="AU319" s="193" t="s">
        <v>87</v>
      </c>
      <c r="AV319" s="191" t="s">
        <v>85</v>
      </c>
      <c r="AW319" s="191" t="s">
        <v>33</v>
      </c>
      <c r="AX319" s="191" t="s">
        <v>78</v>
      </c>
      <c r="AY319" s="193" t="s">
        <v>164</v>
      </c>
    </row>
    <row r="320" spans="1:65" s="198" customFormat="1" x14ac:dyDescent="0.2">
      <c r="B320" s="199"/>
      <c r="D320" s="185" t="s">
        <v>175</v>
      </c>
      <c r="E320" s="200" t="s">
        <v>1</v>
      </c>
      <c r="F320" s="201" t="s">
        <v>87</v>
      </c>
      <c r="H320" s="202">
        <v>2</v>
      </c>
      <c r="I320" s="229"/>
      <c r="L320" s="199"/>
      <c r="M320" s="203"/>
      <c r="N320" s="204"/>
      <c r="O320" s="204"/>
      <c r="P320" s="204"/>
      <c r="Q320" s="204"/>
      <c r="R320" s="204"/>
      <c r="S320" s="204"/>
      <c r="T320" s="205"/>
      <c r="AT320" s="200" t="s">
        <v>175</v>
      </c>
      <c r="AU320" s="200" t="s">
        <v>87</v>
      </c>
      <c r="AV320" s="198" t="s">
        <v>87</v>
      </c>
      <c r="AW320" s="198" t="s">
        <v>33</v>
      </c>
      <c r="AX320" s="198" t="s">
        <v>85</v>
      </c>
      <c r="AY320" s="200" t="s">
        <v>164</v>
      </c>
    </row>
    <row r="321" spans="1:65" s="160" customFormat="1" ht="22.9" customHeight="1" x14ac:dyDescent="0.2">
      <c r="B321" s="161"/>
      <c r="D321" s="162" t="s">
        <v>77</v>
      </c>
      <c r="E321" s="171" t="s">
        <v>553</v>
      </c>
      <c r="F321" s="171" t="s">
        <v>554</v>
      </c>
      <c r="I321" s="231"/>
      <c r="J321" s="172">
        <f>BK321</f>
        <v>0</v>
      </c>
      <c r="L321" s="161"/>
      <c r="M321" s="165"/>
      <c r="N321" s="166"/>
      <c r="O321" s="166"/>
      <c r="P321" s="167">
        <f>P322</f>
        <v>6.0882839999999998</v>
      </c>
      <c r="Q321" s="166"/>
      <c r="R321" s="167">
        <f>R322</f>
        <v>0</v>
      </c>
      <c r="S321" s="166"/>
      <c r="T321" s="168">
        <f>T322</f>
        <v>0</v>
      </c>
      <c r="AR321" s="162" t="s">
        <v>85</v>
      </c>
      <c r="AT321" s="169" t="s">
        <v>77</v>
      </c>
      <c r="AU321" s="169" t="s">
        <v>85</v>
      </c>
      <c r="AY321" s="162" t="s">
        <v>164</v>
      </c>
      <c r="BK321" s="170">
        <f>BK322</f>
        <v>0</v>
      </c>
    </row>
    <row r="322" spans="1:65" s="97" customFormat="1" ht="33" customHeight="1" x14ac:dyDescent="0.2">
      <c r="A322" s="95"/>
      <c r="B322" s="94"/>
      <c r="C322" s="173" t="s">
        <v>555</v>
      </c>
      <c r="D322" s="173" t="s">
        <v>166</v>
      </c>
      <c r="E322" s="174" t="s">
        <v>816</v>
      </c>
      <c r="F322" s="175" t="s">
        <v>817</v>
      </c>
      <c r="G322" s="176" t="s">
        <v>281</v>
      </c>
      <c r="H322" s="177">
        <v>7.3529999999999998</v>
      </c>
      <c r="I322" s="73"/>
      <c r="J322" s="178">
        <f>ROUND(I322*H322,2)</f>
        <v>0</v>
      </c>
      <c r="K322" s="175" t="s">
        <v>170</v>
      </c>
      <c r="L322" s="94"/>
      <c r="M322" s="179" t="s">
        <v>1</v>
      </c>
      <c r="N322" s="180" t="s">
        <v>43</v>
      </c>
      <c r="O322" s="181">
        <v>0.82799999999999996</v>
      </c>
      <c r="P322" s="181">
        <f>O322*H322</f>
        <v>6.0882839999999998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R322" s="183" t="s">
        <v>171</v>
      </c>
      <c r="AT322" s="183" t="s">
        <v>166</v>
      </c>
      <c r="AU322" s="183" t="s">
        <v>87</v>
      </c>
      <c r="AY322" s="87" t="s">
        <v>164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87" t="s">
        <v>85</v>
      </c>
      <c r="BK322" s="184">
        <f>ROUND(I322*H322,2)</f>
        <v>0</v>
      </c>
      <c r="BL322" s="87" t="s">
        <v>171</v>
      </c>
      <c r="BM322" s="183" t="s">
        <v>1313</v>
      </c>
    </row>
    <row r="323" spans="1:65" s="160" customFormat="1" ht="25.9" customHeight="1" x14ac:dyDescent="0.2">
      <c r="B323" s="161"/>
      <c r="D323" s="162" t="s">
        <v>77</v>
      </c>
      <c r="E323" s="163" t="s">
        <v>559</v>
      </c>
      <c r="F323" s="163" t="s">
        <v>560</v>
      </c>
      <c r="I323" s="231"/>
      <c r="J323" s="164">
        <f>BK323</f>
        <v>0</v>
      </c>
      <c r="L323" s="161"/>
      <c r="M323" s="165"/>
      <c r="N323" s="166"/>
      <c r="O323" s="166"/>
      <c r="P323" s="167">
        <f>SUM(P324:P326)</f>
        <v>0.26394000000000001</v>
      </c>
      <c r="Q323" s="166"/>
      <c r="R323" s="167">
        <f>SUM(R324:R326)</f>
        <v>5.4060000000000002E-4</v>
      </c>
      <c r="S323" s="166"/>
      <c r="T323" s="168">
        <f>SUM(T324:T326)</f>
        <v>0</v>
      </c>
      <c r="AR323" s="162" t="s">
        <v>171</v>
      </c>
      <c r="AT323" s="169" t="s">
        <v>77</v>
      </c>
      <c r="AU323" s="169" t="s">
        <v>78</v>
      </c>
      <c r="AY323" s="162" t="s">
        <v>164</v>
      </c>
      <c r="BK323" s="170">
        <f>SUM(BK324:BK326)</f>
        <v>0</v>
      </c>
    </row>
    <row r="324" spans="1:65" s="97" customFormat="1" ht="16.5" customHeight="1" x14ac:dyDescent="0.2">
      <c r="A324" s="95"/>
      <c r="B324" s="94"/>
      <c r="C324" s="173" t="s">
        <v>561</v>
      </c>
      <c r="D324" s="173" t="s">
        <v>166</v>
      </c>
      <c r="E324" s="174" t="s">
        <v>820</v>
      </c>
      <c r="F324" s="175" t="s">
        <v>821</v>
      </c>
      <c r="G324" s="176" t="s">
        <v>187</v>
      </c>
      <c r="H324" s="177">
        <v>121.34</v>
      </c>
      <c r="I324" s="73"/>
      <c r="J324" s="178">
        <f>ROUND(I324*H324,2)</f>
        <v>0</v>
      </c>
      <c r="K324" s="175" t="s">
        <v>1</v>
      </c>
      <c r="L324" s="94"/>
      <c r="M324" s="179" t="s">
        <v>1</v>
      </c>
      <c r="N324" s="180" t="s">
        <v>43</v>
      </c>
      <c r="O324" s="181">
        <v>0</v>
      </c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R324" s="183" t="s">
        <v>822</v>
      </c>
      <c r="AT324" s="183" t="s">
        <v>166</v>
      </c>
      <c r="AU324" s="183" t="s">
        <v>85</v>
      </c>
      <c r="AY324" s="87" t="s">
        <v>164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87" t="s">
        <v>85</v>
      </c>
      <c r="BK324" s="184">
        <f>ROUND(I324*H324,2)</f>
        <v>0</v>
      </c>
      <c r="BL324" s="87" t="s">
        <v>822</v>
      </c>
      <c r="BM324" s="183" t="s">
        <v>1314</v>
      </c>
    </row>
    <row r="325" spans="1:65" s="97" customFormat="1" ht="16.5" customHeight="1" x14ac:dyDescent="0.2">
      <c r="A325" s="95"/>
      <c r="B325" s="94"/>
      <c r="C325" s="173" t="s">
        <v>567</v>
      </c>
      <c r="D325" s="173" t="s">
        <v>166</v>
      </c>
      <c r="E325" s="174" t="s">
        <v>825</v>
      </c>
      <c r="F325" s="175" t="s">
        <v>826</v>
      </c>
      <c r="G325" s="176" t="s">
        <v>187</v>
      </c>
      <c r="H325" s="177">
        <v>3.18</v>
      </c>
      <c r="I325" s="73"/>
      <c r="J325" s="178">
        <f>ROUND(I325*H325,2)</f>
        <v>0</v>
      </c>
      <c r="K325" s="175" t="s">
        <v>1</v>
      </c>
      <c r="L325" s="94"/>
      <c r="M325" s="179" t="s">
        <v>1</v>
      </c>
      <c r="N325" s="180" t="s">
        <v>43</v>
      </c>
      <c r="O325" s="181">
        <v>8.3000000000000004E-2</v>
      </c>
      <c r="P325" s="181">
        <f>O325*H325</f>
        <v>0.26394000000000001</v>
      </c>
      <c r="Q325" s="181">
        <v>1.7000000000000001E-4</v>
      </c>
      <c r="R325" s="181">
        <f>Q325*H325</f>
        <v>5.4060000000000002E-4</v>
      </c>
      <c r="S325" s="181">
        <v>0</v>
      </c>
      <c r="T325" s="182">
        <f>S325*H325</f>
        <v>0</v>
      </c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R325" s="183" t="s">
        <v>822</v>
      </c>
      <c r="AT325" s="183" t="s">
        <v>166</v>
      </c>
      <c r="AU325" s="183" t="s">
        <v>85</v>
      </c>
      <c r="AY325" s="87" t="s">
        <v>164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87" t="s">
        <v>85</v>
      </c>
      <c r="BK325" s="184">
        <f>ROUND(I325*H325,2)</f>
        <v>0</v>
      </c>
      <c r="BL325" s="87" t="s">
        <v>822</v>
      </c>
      <c r="BM325" s="183" t="s">
        <v>1315</v>
      </c>
    </row>
    <row r="326" spans="1:65" s="97" customFormat="1" ht="16.5" customHeight="1" x14ac:dyDescent="0.2">
      <c r="A326" s="95"/>
      <c r="B326" s="94"/>
      <c r="C326" s="173" t="s">
        <v>572</v>
      </c>
      <c r="D326" s="173" t="s">
        <v>166</v>
      </c>
      <c r="E326" s="174" t="s">
        <v>829</v>
      </c>
      <c r="F326" s="175" t="s">
        <v>830</v>
      </c>
      <c r="G326" s="176" t="s">
        <v>564</v>
      </c>
      <c r="H326" s="177">
        <v>1</v>
      </c>
      <c r="I326" s="73"/>
      <c r="J326" s="178">
        <f>ROUND(I326*H326,2)</f>
        <v>0</v>
      </c>
      <c r="K326" s="175" t="s">
        <v>1</v>
      </c>
      <c r="L326" s="94"/>
      <c r="M326" s="223" t="s">
        <v>1</v>
      </c>
      <c r="N326" s="224" t="s">
        <v>43</v>
      </c>
      <c r="O326" s="225">
        <v>0</v>
      </c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R326" s="183" t="s">
        <v>822</v>
      </c>
      <c r="AT326" s="183" t="s">
        <v>166</v>
      </c>
      <c r="AU326" s="183" t="s">
        <v>85</v>
      </c>
      <c r="AY326" s="87" t="s">
        <v>164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87" t="s">
        <v>85</v>
      </c>
      <c r="BK326" s="184">
        <f>ROUND(I326*H326,2)</f>
        <v>0</v>
      </c>
      <c r="BL326" s="87" t="s">
        <v>822</v>
      </c>
      <c r="BM326" s="183" t="s">
        <v>1316</v>
      </c>
    </row>
    <row r="327" spans="1:65" s="97" customFormat="1" ht="6.95" customHeight="1" x14ac:dyDescent="0.2">
      <c r="A327" s="95"/>
      <c r="B327" s="125"/>
      <c r="C327" s="126"/>
      <c r="D327" s="126"/>
      <c r="E327" s="126"/>
      <c r="F327" s="126"/>
      <c r="G327" s="126"/>
      <c r="H327" s="126"/>
      <c r="I327" s="126"/>
      <c r="J327" s="126"/>
      <c r="K327" s="126"/>
      <c r="L327" s="94"/>
      <c r="M327" s="95"/>
      <c r="O327" s="95"/>
      <c r="P327" s="95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</row>
  </sheetData>
  <sheetProtection password="CC0C" sheet="1" objects="1" scenarios="1"/>
  <autoFilter ref="C127:K326" xr:uid="{00000000-0009-0000-0000-000006000000}"/>
  <mergeCells count="11">
    <mergeCell ref="E120:H120"/>
    <mergeCell ref="E7:H7"/>
    <mergeCell ref="E9:H9"/>
    <mergeCell ref="E11:H11"/>
    <mergeCell ref="E29:H29"/>
    <mergeCell ref="E85:H85"/>
    <mergeCell ref="L2:V2"/>
    <mergeCell ref="E87:H87"/>
    <mergeCell ref="E89:H89"/>
    <mergeCell ref="E116:H116"/>
    <mergeCell ref="E118:H118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40"/>
  <sheetViews>
    <sheetView showGridLines="0" topLeftCell="A79" workbookViewId="0">
      <selection activeCell="I126" sqref="I126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118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1317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1318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ROUND(J121,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ROUND((SUM(BE121:BE239)),  2)</f>
        <v>0</v>
      </c>
      <c r="G35" s="95"/>
      <c r="H35" s="95"/>
      <c r="I35" s="110">
        <v>0.21</v>
      </c>
      <c r="J35" s="109">
        <f>ROUND(((SUM(BE121:BE239))*I35),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ROUND((SUM(BF121:BF239)),  2)</f>
        <v>0</v>
      </c>
      <c r="G36" s="95"/>
      <c r="H36" s="95"/>
      <c r="I36" s="110">
        <v>0.15</v>
      </c>
      <c r="J36" s="109">
        <f>ROUND(((SUM(BF121:BF239))*I36),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ROUND((SUM(BG121:BG239)),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ROUND((SUM(BH121:BH239)),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ROUND((SUM(BI121:BI239)),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1317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5.1. - Lokální opravy kanalizačních řadů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J121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148</v>
      </c>
      <c r="E99" s="136"/>
      <c r="F99" s="136"/>
      <c r="G99" s="136"/>
      <c r="H99" s="136"/>
      <c r="I99" s="136"/>
      <c r="J99" s="137">
        <f>J122</f>
        <v>0</v>
      </c>
      <c r="L99" s="134"/>
    </row>
    <row r="100" spans="1:47" s="97" customFormat="1" ht="21.75" customHeight="1" x14ac:dyDescent="0.2">
      <c r="A100" s="95"/>
      <c r="B100" s="94"/>
      <c r="C100" s="95"/>
      <c r="D100" s="95"/>
      <c r="E100" s="95"/>
      <c r="F100" s="95"/>
      <c r="G100" s="95"/>
      <c r="H100" s="95"/>
      <c r="I100" s="95"/>
      <c r="J100" s="95"/>
      <c r="K100" s="95"/>
      <c r="L100" s="96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</row>
    <row r="101" spans="1:47" s="97" customFormat="1" ht="6.95" customHeight="1" x14ac:dyDescent="0.2">
      <c r="A101" s="95"/>
      <c r="B101" s="125"/>
      <c r="C101" s="126"/>
      <c r="D101" s="126"/>
      <c r="E101" s="126"/>
      <c r="F101" s="126"/>
      <c r="G101" s="126"/>
      <c r="H101" s="126"/>
      <c r="I101" s="126"/>
      <c r="J101" s="126"/>
      <c r="K101" s="126"/>
      <c r="L101" s="96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</row>
    <row r="105" spans="1:47" s="97" customFormat="1" ht="6.95" customHeight="1" x14ac:dyDescent="0.2">
      <c r="A105" s="95"/>
      <c r="B105" s="127"/>
      <c r="C105" s="128"/>
      <c r="D105" s="128"/>
      <c r="E105" s="128"/>
      <c r="F105" s="128"/>
      <c r="G105" s="128"/>
      <c r="H105" s="128"/>
      <c r="I105" s="128"/>
      <c r="J105" s="128"/>
      <c r="K105" s="128"/>
      <c r="L105" s="96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</row>
    <row r="106" spans="1:47" s="97" customFormat="1" ht="24.95" customHeight="1" x14ac:dyDescent="0.2">
      <c r="A106" s="95"/>
      <c r="B106" s="94"/>
      <c r="C106" s="91" t="s">
        <v>149</v>
      </c>
      <c r="D106" s="95"/>
      <c r="E106" s="95"/>
      <c r="F106" s="95"/>
      <c r="G106" s="95"/>
      <c r="H106" s="95"/>
      <c r="I106" s="95"/>
      <c r="J106" s="95"/>
      <c r="K106" s="95"/>
      <c r="L106" s="96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</row>
    <row r="107" spans="1:47" s="97" customFormat="1" ht="6.95" customHeight="1" x14ac:dyDescent="0.2">
      <c r="A107" s="95"/>
      <c r="B107" s="94"/>
      <c r="C107" s="95"/>
      <c r="D107" s="95"/>
      <c r="E107" s="95"/>
      <c r="F107" s="95"/>
      <c r="G107" s="95"/>
      <c r="H107" s="95"/>
      <c r="I107" s="95"/>
      <c r="J107" s="95"/>
      <c r="K107" s="95"/>
      <c r="L107" s="96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</row>
    <row r="108" spans="1:47" s="97" customFormat="1" ht="12" customHeight="1" x14ac:dyDescent="0.2">
      <c r="A108" s="95"/>
      <c r="B108" s="94"/>
      <c r="C108" s="93" t="s">
        <v>14</v>
      </c>
      <c r="D108" s="95"/>
      <c r="E108" s="95"/>
      <c r="F108" s="95"/>
      <c r="G108" s="95"/>
      <c r="H108" s="95"/>
      <c r="I108" s="95"/>
      <c r="J108" s="95"/>
      <c r="K108" s="95"/>
      <c r="L108" s="96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</row>
    <row r="109" spans="1:47" s="97" customFormat="1" ht="16.5" customHeight="1" x14ac:dyDescent="0.2">
      <c r="A109" s="95"/>
      <c r="B109" s="94"/>
      <c r="C109" s="95"/>
      <c r="D109" s="95"/>
      <c r="E109" s="398" t="str">
        <f>E7</f>
        <v>Kosmonosy, obnova vodovodu a kanalizace - 2. etapa - část A</v>
      </c>
      <c r="F109" s="401"/>
      <c r="G109" s="401"/>
      <c r="H109" s="401"/>
      <c r="I109" s="95"/>
      <c r="J109" s="95"/>
      <c r="K109" s="95"/>
      <c r="L109" s="96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</row>
    <row r="110" spans="1:47" ht="12" customHeight="1" x14ac:dyDescent="0.2">
      <c r="B110" s="90"/>
      <c r="C110" s="93" t="s">
        <v>129</v>
      </c>
      <c r="L110" s="90"/>
    </row>
    <row r="111" spans="1:47" s="97" customFormat="1" ht="16.5" customHeight="1" x14ac:dyDescent="0.2">
      <c r="A111" s="95"/>
      <c r="B111" s="94"/>
      <c r="C111" s="95"/>
      <c r="D111" s="95"/>
      <c r="E111" s="398" t="s">
        <v>1317</v>
      </c>
      <c r="F111" s="399"/>
      <c r="G111" s="399"/>
      <c r="H111" s="399"/>
      <c r="I111" s="95"/>
      <c r="J111" s="95"/>
      <c r="K111" s="95"/>
      <c r="L111" s="96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2" spans="1:47" s="97" customFormat="1" ht="12" customHeight="1" x14ac:dyDescent="0.2">
      <c r="A112" s="95"/>
      <c r="B112" s="94"/>
      <c r="C112" s="93" t="s">
        <v>131</v>
      </c>
      <c r="D112" s="95"/>
      <c r="E112" s="95"/>
      <c r="F112" s="95"/>
      <c r="G112" s="95"/>
      <c r="H112" s="95"/>
      <c r="I112" s="95"/>
      <c r="J112" s="95"/>
      <c r="K112" s="95"/>
      <c r="L112" s="96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</row>
    <row r="113" spans="1:65" s="97" customFormat="1" ht="16.5" customHeight="1" x14ac:dyDescent="0.2">
      <c r="A113" s="95"/>
      <c r="B113" s="94"/>
      <c r="C113" s="95"/>
      <c r="D113" s="95"/>
      <c r="E113" s="400" t="str">
        <f>E11</f>
        <v>SO 5.1. - Lokální opravy kanalizačních řadů</v>
      </c>
      <c r="F113" s="399"/>
      <c r="G113" s="399"/>
      <c r="H113" s="399"/>
      <c r="I113" s="95"/>
      <c r="J113" s="95"/>
      <c r="K113" s="95"/>
      <c r="L113" s="96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</row>
    <row r="114" spans="1:65" s="97" customFormat="1" ht="6.95" customHeight="1" x14ac:dyDescent="0.2">
      <c r="A114" s="95"/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</row>
    <row r="115" spans="1:65" s="97" customFormat="1" ht="12" customHeight="1" x14ac:dyDescent="0.2">
      <c r="A115" s="95"/>
      <c r="B115" s="94"/>
      <c r="C115" s="93" t="s">
        <v>18</v>
      </c>
      <c r="D115" s="95"/>
      <c r="E115" s="95"/>
      <c r="F115" s="98" t="str">
        <f>F14</f>
        <v>Kosmonosy</v>
      </c>
      <c r="G115" s="95"/>
      <c r="H115" s="95"/>
      <c r="I115" s="93" t="s">
        <v>20</v>
      </c>
      <c r="J115" s="99">
        <f>IF(J14="","",J14)</f>
        <v>44136</v>
      </c>
      <c r="K115" s="95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65" s="97" customFormat="1" ht="6.95" customHeight="1" x14ac:dyDescent="0.2">
      <c r="A116" s="95"/>
      <c r="B116" s="94"/>
      <c r="C116" s="95"/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65" s="97" customFormat="1" ht="15.2" customHeight="1" x14ac:dyDescent="0.2">
      <c r="A117" s="95"/>
      <c r="B117" s="94"/>
      <c r="C117" s="93" t="s">
        <v>21</v>
      </c>
      <c r="D117" s="95"/>
      <c r="E117" s="95"/>
      <c r="F117" s="98" t="str">
        <f>E17</f>
        <v>Vodovody a kanalizace Mladá Boleslav, a.s.</v>
      </c>
      <c r="G117" s="95"/>
      <c r="H117" s="95"/>
      <c r="I117" s="93" t="s">
        <v>29</v>
      </c>
      <c r="J117" s="129" t="str">
        <f>E23</f>
        <v>ŠINDLAR s.r.o.</v>
      </c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65" s="97" customFormat="1" ht="15.2" customHeight="1" x14ac:dyDescent="0.2">
      <c r="A118" s="95"/>
      <c r="B118" s="94"/>
      <c r="C118" s="93" t="s">
        <v>27</v>
      </c>
      <c r="D118" s="95"/>
      <c r="E118" s="95"/>
      <c r="F118" s="98" t="str">
        <f>IF(E20="","",E20)</f>
        <v>Dle výběrového řízení</v>
      </c>
      <c r="G118" s="95"/>
      <c r="H118" s="95"/>
      <c r="I118" s="93" t="s">
        <v>34</v>
      </c>
      <c r="J118" s="129" t="str">
        <f>E26</f>
        <v>Roman Bárta</v>
      </c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65" s="97" customFormat="1" ht="10.35" customHeight="1" x14ac:dyDescent="0.2">
      <c r="A119" s="95"/>
      <c r="B119" s="94"/>
      <c r="C119" s="95"/>
      <c r="D119" s="95"/>
      <c r="E119" s="95"/>
      <c r="F119" s="95"/>
      <c r="G119" s="95"/>
      <c r="H119" s="95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65" s="152" customFormat="1" ht="29.25" customHeight="1" x14ac:dyDescent="0.2">
      <c r="A120" s="143"/>
      <c r="B120" s="144"/>
      <c r="C120" s="145" t="s">
        <v>150</v>
      </c>
      <c r="D120" s="146" t="s">
        <v>63</v>
      </c>
      <c r="E120" s="146" t="s">
        <v>59</v>
      </c>
      <c r="F120" s="146" t="s">
        <v>60</v>
      </c>
      <c r="G120" s="146" t="s">
        <v>151</v>
      </c>
      <c r="H120" s="146" t="s">
        <v>152</v>
      </c>
      <c r="I120" s="146" t="s">
        <v>153</v>
      </c>
      <c r="J120" s="146" t="s">
        <v>135</v>
      </c>
      <c r="K120" s="147" t="s">
        <v>154</v>
      </c>
      <c r="L120" s="148"/>
      <c r="M120" s="149" t="s">
        <v>1</v>
      </c>
      <c r="N120" s="150" t="s">
        <v>42</v>
      </c>
      <c r="O120" s="150" t="s">
        <v>155</v>
      </c>
      <c r="P120" s="150" t="s">
        <v>156</v>
      </c>
      <c r="Q120" s="150" t="s">
        <v>157</v>
      </c>
      <c r="R120" s="150" t="s">
        <v>158</v>
      </c>
      <c r="S120" s="150" t="s">
        <v>159</v>
      </c>
      <c r="T120" s="151" t="s">
        <v>160</v>
      </c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</row>
    <row r="121" spans="1:65" s="97" customFormat="1" ht="22.9" customHeight="1" x14ac:dyDescent="0.25">
      <c r="A121" s="95"/>
      <c r="B121" s="94"/>
      <c r="C121" s="153" t="s">
        <v>161</v>
      </c>
      <c r="D121" s="95"/>
      <c r="E121" s="95"/>
      <c r="F121" s="95"/>
      <c r="G121" s="95"/>
      <c r="H121" s="95"/>
      <c r="I121" s="95"/>
      <c r="J121" s="154">
        <f>BK121</f>
        <v>0</v>
      </c>
      <c r="K121" s="95"/>
      <c r="L121" s="94"/>
      <c r="M121" s="155"/>
      <c r="N121" s="156"/>
      <c r="O121" s="104"/>
      <c r="P121" s="157">
        <f>P122</f>
        <v>0</v>
      </c>
      <c r="Q121" s="104"/>
      <c r="R121" s="157">
        <f>R122</f>
        <v>0</v>
      </c>
      <c r="S121" s="104"/>
      <c r="T121" s="158">
        <f>T122</f>
        <v>0</v>
      </c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T121" s="87" t="s">
        <v>77</v>
      </c>
      <c r="AU121" s="87" t="s">
        <v>137</v>
      </c>
      <c r="BK121" s="159">
        <f>BK122</f>
        <v>0</v>
      </c>
    </row>
    <row r="122" spans="1:65" s="160" customFormat="1" ht="25.9" customHeight="1" x14ac:dyDescent="0.2">
      <c r="B122" s="161"/>
      <c r="D122" s="162" t="s">
        <v>77</v>
      </c>
      <c r="E122" s="163" t="s">
        <v>559</v>
      </c>
      <c r="F122" s="163" t="s">
        <v>560</v>
      </c>
      <c r="J122" s="164">
        <f>BK122</f>
        <v>0</v>
      </c>
      <c r="L122" s="161"/>
      <c r="M122" s="165"/>
      <c r="N122" s="166"/>
      <c r="O122" s="166"/>
      <c r="P122" s="167">
        <f>SUM(P123:P239)</f>
        <v>0</v>
      </c>
      <c r="Q122" s="166"/>
      <c r="R122" s="167">
        <f>SUM(R123:R239)</f>
        <v>0</v>
      </c>
      <c r="S122" s="166"/>
      <c r="T122" s="168">
        <f>SUM(T123:T239)</f>
        <v>0</v>
      </c>
      <c r="AR122" s="162" t="s">
        <v>171</v>
      </c>
      <c r="AT122" s="169" t="s">
        <v>77</v>
      </c>
      <c r="AU122" s="169" t="s">
        <v>78</v>
      </c>
      <c r="AY122" s="162" t="s">
        <v>164</v>
      </c>
      <c r="BK122" s="170">
        <f>SUM(BK123:BK239)</f>
        <v>0</v>
      </c>
    </row>
    <row r="123" spans="1:65" s="97" customFormat="1" ht="16.5" customHeight="1" x14ac:dyDescent="0.2">
      <c r="A123" s="95"/>
      <c r="B123" s="94"/>
      <c r="C123" s="173" t="s">
        <v>85</v>
      </c>
      <c r="D123" s="173" t="s">
        <v>166</v>
      </c>
      <c r="E123" s="174" t="s">
        <v>1189</v>
      </c>
      <c r="F123" s="175" t="s">
        <v>1190</v>
      </c>
      <c r="G123" s="176" t="s">
        <v>1191</v>
      </c>
      <c r="H123" s="177">
        <v>20</v>
      </c>
      <c r="I123" s="73"/>
      <c r="J123" s="178">
        <f>ROUND(I123*H123,2)</f>
        <v>0</v>
      </c>
      <c r="K123" s="175" t="s">
        <v>1</v>
      </c>
      <c r="L123" s="94"/>
      <c r="M123" s="179" t="s">
        <v>1</v>
      </c>
      <c r="N123" s="180" t="s">
        <v>43</v>
      </c>
      <c r="O123" s="181">
        <v>0</v>
      </c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R123" s="183" t="s">
        <v>263</v>
      </c>
      <c r="AT123" s="183" t="s">
        <v>166</v>
      </c>
      <c r="AU123" s="183" t="s">
        <v>85</v>
      </c>
      <c r="AY123" s="87" t="s">
        <v>164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87" t="s">
        <v>85</v>
      </c>
      <c r="BK123" s="184">
        <f>ROUND(I123*H123,2)</f>
        <v>0</v>
      </c>
      <c r="BL123" s="87" t="s">
        <v>263</v>
      </c>
      <c r="BM123" s="183" t="s">
        <v>1319</v>
      </c>
    </row>
    <row r="124" spans="1:65" s="97" customFormat="1" ht="21.75" customHeight="1" x14ac:dyDescent="0.2">
      <c r="A124" s="95"/>
      <c r="B124" s="94"/>
      <c r="C124" s="173" t="s">
        <v>87</v>
      </c>
      <c r="D124" s="173" t="s">
        <v>166</v>
      </c>
      <c r="E124" s="174" t="s">
        <v>1320</v>
      </c>
      <c r="F124" s="175" t="s">
        <v>1321</v>
      </c>
      <c r="G124" s="176" t="s">
        <v>564</v>
      </c>
      <c r="H124" s="177">
        <v>1</v>
      </c>
      <c r="I124" s="73"/>
      <c r="J124" s="178">
        <f>ROUND(I124*H124,2)</f>
        <v>0</v>
      </c>
      <c r="K124" s="175" t="s">
        <v>1</v>
      </c>
      <c r="L124" s="94"/>
      <c r="M124" s="179" t="s">
        <v>1</v>
      </c>
      <c r="N124" s="180" t="s">
        <v>43</v>
      </c>
      <c r="O124" s="181">
        <v>0</v>
      </c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R124" s="183" t="s">
        <v>565</v>
      </c>
      <c r="AT124" s="183" t="s">
        <v>166</v>
      </c>
      <c r="AU124" s="183" t="s">
        <v>85</v>
      </c>
      <c r="AY124" s="87" t="s">
        <v>164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87" t="s">
        <v>85</v>
      </c>
      <c r="BK124" s="184">
        <f>ROUND(I124*H124,2)</f>
        <v>0</v>
      </c>
      <c r="BL124" s="87" t="s">
        <v>565</v>
      </c>
      <c r="BM124" s="183" t="s">
        <v>1322</v>
      </c>
    </row>
    <row r="125" spans="1:65" s="97" customFormat="1" ht="33" customHeight="1" x14ac:dyDescent="0.2">
      <c r="A125" s="95"/>
      <c r="B125" s="94"/>
      <c r="C125" s="173" t="s">
        <v>184</v>
      </c>
      <c r="D125" s="173" t="s">
        <v>166</v>
      </c>
      <c r="E125" s="174" t="s">
        <v>568</v>
      </c>
      <c r="F125" s="175" t="s">
        <v>569</v>
      </c>
      <c r="G125" s="176" t="s">
        <v>570</v>
      </c>
      <c r="H125" s="177">
        <v>20</v>
      </c>
      <c r="I125" s="73"/>
      <c r="J125" s="178">
        <f>ROUND(I125*H125,2)</f>
        <v>0</v>
      </c>
      <c r="K125" s="175" t="s">
        <v>1</v>
      </c>
      <c r="L125" s="94"/>
      <c r="M125" s="179" t="s">
        <v>1</v>
      </c>
      <c r="N125" s="180" t="s">
        <v>43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R125" s="183" t="s">
        <v>565</v>
      </c>
      <c r="AT125" s="183" t="s">
        <v>166</v>
      </c>
      <c r="AU125" s="183" t="s">
        <v>85</v>
      </c>
      <c r="AY125" s="87" t="s">
        <v>164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87" t="s">
        <v>85</v>
      </c>
      <c r="BK125" s="184">
        <f>ROUND(I125*H125,2)</f>
        <v>0</v>
      </c>
      <c r="BL125" s="87" t="s">
        <v>565</v>
      </c>
      <c r="BM125" s="183" t="s">
        <v>1323</v>
      </c>
    </row>
    <row r="126" spans="1:65" s="97" customFormat="1" ht="21.75" customHeight="1" x14ac:dyDescent="0.2">
      <c r="A126" s="95"/>
      <c r="B126" s="94"/>
      <c r="C126" s="173" t="s">
        <v>171</v>
      </c>
      <c r="D126" s="173" t="s">
        <v>166</v>
      </c>
      <c r="E126" s="174" t="s">
        <v>1324</v>
      </c>
      <c r="F126" s="175" t="s">
        <v>1325</v>
      </c>
      <c r="G126" s="176" t="s">
        <v>564</v>
      </c>
      <c r="H126" s="177">
        <v>1</v>
      </c>
      <c r="I126" s="73"/>
      <c r="J126" s="178">
        <f>ROUND(I126*H126,2)</f>
        <v>0</v>
      </c>
      <c r="K126" s="175" t="s">
        <v>1</v>
      </c>
      <c r="L126" s="94"/>
      <c r="M126" s="179" t="s">
        <v>1</v>
      </c>
      <c r="N126" s="180" t="s">
        <v>43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  <c r="AR126" s="183" t="s">
        <v>565</v>
      </c>
      <c r="AT126" s="183" t="s">
        <v>166</v>
      </c>
      <c r="AU126" s="183" t="s">
        <v>85</v>
      </c>
      <c r="AY126" s="87" t="s">
        <v>164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87" t="s">
        <v>85</v>
      </c>
      <c r="BK126" s="184">
        <f>ROUND(I126*H126,2)</f>
        <v>0</v>
      </c>
      <c r="BL126" s="87" t="s">
        <v>565</v>
      </c>
      <c r="BM126" s="183" t="s">
        <v>1326</v>
      </c>
    </row>
    <row r="127" spans="1:65" s="191" customFormat="1" x14ac:dyDescent="0.2">
      <c r="B127" s="192"/>
      <c r="D127" s="185" t="s">
        <v>175</v>
      </c>
      <c r="E127" s="193" t="s">
        <v>1</v>
      </c>
      <c r="F127" s="194" t="s">
        <v>421</v>
      </c>
      <c r="H127" s="193" t="s">
        <v>1</v>
      </c>
      <c r="I127" s="228"/>
      <c r="L127" s="192"/>
      <c r="M127" s="195"/>
      <c r="N127" s="196"/>
      <c r="O127" s="196"/>
      <c r="P127" s="196"/>
      <c r="Q127" s="196"/>
      <c r="R127" s="196"/>
      <c r="S127" s="196"/>
      <c r="T127" s="197"/>
      <c r="AT127" s="193" t="s">
        <v>175</v>
      </c>
      <c r="AU127" s="193" t="s">
        <v>85</v>
      </c>
      <c r="AV127" s="191" t="s">
        <v>85</v>
      </c>
      <c r="AW127" s="191" t="s">
        <v>33</v>
      </c>
      <c r="AX127" s="191" t="s">
        <v>78</v>
      </c>
      <c r="AY127" s="193" t="s">
        <v>164</v>
      </c>
    </row>
    <row r="128" spans="1:65" s="191" customFormat="1" x14ac:dyDescent="0.2">
      <c r="B128" s="192"/>
      <c r="D128" s="185" t="s">
        <v>175</v>
      </c>
      <c r="E128" s="193" t="s">
        <v>1</v>
      </c>
      <c r="F128" s="194" t="s">
        <v>1925</v>
      </c>
      <c r="H128" s="193" t="s">
        <v>1</v>
      </c>
      <c r="I128" s="228"/>
      <c r="L128" s="192"/>
      <c r="M128" s="195"/>
      <c r="N128" s="196"/>
      <c r="O128" s="196"/>
      <c r="P128" s="196"/>
      <c r="Q128" s="196"/>
      <c r="R128" s="196"/>
      <c r="S128" s="196"/>
      <c r="T128" s="197"/>
      <c r="AT128" s="193" t="s">
        <v>175</v>
      </c>
      <c r="AU128" s="193" t="s">
        <v>85</v>
      </c>
      <c r="AV128" s="191" t="s">
        <v>85</v>
      </c>
      <c r="AW128" s="191" t="s">
        <v>33</v>
      </c>
      <c r="AX128" s="191" t="s">
        <v>78</v>
      </c>
      <c r="AY128" s="193" t="s">
        <v>164</v>
      </c>
    </row>
    <row r="129" spans="1:65" s="191" customFormat="1" ht="22.5" x14ac:dyDescent="0.2">
      <c r="B129" s="192"/>
      <c r="D129" s="185" t="s">
        <v>175</v>
      </c>
      <c r="E129" s="193" t="s">
        <v>1</v>
      </c>
      <c r="F129" s="194" t="s">
        <v>1327</v>
      </c>
      <c r="H129" s="193" t="s">
        <v>1</v>
      </c>
      <c r="I129" s="228"/>
      <c r="L129" s="192"/>
      <c r="M129" s="195"/>
      <c r="N129" s="196"/>
      <c r="O129" s="196"/>
      <c r="P129" s="196"/>
      <c r="Q129" s="196"/>
      <c r="R129" s="196"/>
      <c r="S129" s="196"/>
      <c r="T129" s="197"/>
      <c r="AT129" s="193" t="s">
        <v>175</v>
      </c>
      <c r="AU129" s="193" t="s">
        <v>85</v>
      </c>
      <c r="AV129" s="191" t="s">
        <v>85</v>
      </c>
      <c r="AW129" s="191" t="s">
        <v>33</v>
      </c>
      <c r="AX129" s="191" t="s">
        <v>78</v>
      </c>
      <c r="AY129" s="193" t="s">
        <v>164</v>
      </c>
    </row>
    <row r="130" spans="1:65" s="191" customFormat="1" ht="33.75" x14ac:dyDescent="0.2">
      <c r="B130" s="192"/>
      <c r="D130" s="185" t="s">
        <v>175</v>
      </c>
      <c r="E130" s="193" t="s">
        <v>1</v>
      </c>
      <c r="F130" s="194" t="s">
        <v>1328</v>
      </c>
      <c r="H130" s="193" t="s">
        <v>1</v>
      </c>
      <c r="I130" s="228"/>
      <c r="L130" s="192"/>
      <c r="M130" s="195"/>
      <c r="N130" s="196"/>
      <c r="O130" s="196"/>
      <c r="P130" s="196"/>
      <c r="Q130" s="196"/>
      <c r="R130" s="196"/>
      <c r="S130" s="196"/>
      <c r="T130" s="197"/>
      <c r="AT130" s="193" t="s">
        <v>175</v>
      </c>
      <c r="AU130" s="193" t="s">
        <v>85</v>
      </c>
      <c r="AV130" s="191" t="s">
        <v>85</v>
      </c>
      <c r="AW130" s="191" t="s">
        <v>33</v>
      </c>
      <c r="AX130" s="191" t="s">
        <v>78</v>
      </c>
      <c r="AY130" s="193" t="s">
        <v>164</v>
      </c>
    </row>
    <row r="131" spans="1:65" s="191" customFormat="1" ht="22.5" x14ac:dyDescent="0.2">
      <c r="B131" s="192"/>
      <c r="D131" s="185" t="s">
        <v>175</v>
      </c>
      <c r="E131" s="193" t="s">
        <v>1</v>
      </c>
      <c r="F131" s="194" t="s">
        <v>1926</v>
      </c>
      <c r="H131" s="193" t="s">
        <v>1</v>
      </c>
      <c r="I131" s="228"/>
      <c r="L131" s="192"/>
      <c r="M131" s="195"/>
      <c r="N131" s="196"/>
      <c r="O131" s="196"/>
      <c r="P131" s="196"/>
      <c r="Q131" s="196"/>
      <c r="R131" s="196"/>
      <c r="S131" s="196"/>
      <c r="T131" s="197"/>
      <c r="AT131" s="193" t="s">
        <v>175</v>
      </c>
      <c r="AU131" s="193" t="s">
        <v>85</v>
      </c>
      <c r="AV131" s="191" t="s">
        <v>85</v>
      </c>
      <c r="AW131" s="191" t="s">
        <v>33</v>
      </c>
      <c r="AX131" s="191" t="s">
        <v>78</v>
      </c>
      <c r="AY131" s="193" t="s">
        <v>164</v>
      </c>
    </row>
    <row r="132" spans="1:65" s="191" customFormat="1" ht="22.5" x14ac:dyDescent="0.2">
      <c r="B132" s="192"/>
      <c r="D132" s="185" t="s">
        <v>175</v>
      </c>
      <c r="E132" s="193" t="s">
        <v>1</v>
      </c>
      <c r="F132" s="194" t="s">
        <v>1927</v>
      </c>
      <c r="H132" s="193" t="s">
        <v>1</v>
      </c>
      <c r="I132" s="228"/>
      <c r="L132" s="192"/>
      <c r="M132" s="195"/>
      <c r="N132" s="196"/>
      <c r="O132" s="196"/>
      <c r="P132" s="196"/>
      <c r="Q132" s="196"/>
      <c r="R132" s="196"/>
      <c r="S132" s="196"/>
      <c r="T132" s="197"/>
      <c r="AT132" s="193" t="s">
        <v>175</v>
      </c>
      <c r="AU132" s="193" t="s">
        <v>85</v>
      </c>
      <c r="AV132" s="191" t="s">
        <v>85</v>
      </c>
      <c r="AW132" s="191" t="s">
        <v>33</v>
      </c>
      <c r="AX132" s="191" t="s">
        <v>78</v>
      </c>
      <c r="AY132" s="193" t="s">
        <v>164</v>
      </c>
    </row>
    <row r="133" spans="1:65" s="191" customFormat="1" x14ac:dyDescent="0.2">
      <c r="B133" s="192"/>
      <c r="D133" s="185" t="s">
        <v>175</v>
      </c>
      <c r="E133" s="193" t="s">
        <v>1</v>
      </c>
      <c r="F133" s="194" t="s">
        <v>1928</v>
      </c>
      <c r="H133" s="193" t="s">
        <v>1</v>
      </c>
      <c r="I133" s="228"/>
      <c r="L133" s="192"/>
      <c r="M133" s="195"/>
      <c r="N133" s="196"/>
      <c r="O133" s="196"/>
      <c r="P133" s="196"/>
      <c r="Q133" s="196"/>
      <c r="R133" s="196"/>
      <c r="S133" s="196"/>
      <c r="T133" s="197"/>
      <c r="AT133" s="193" t="s">
        <v>175</v>
      </c>
      <c r="AU133" s="193" t="s">
        <v>85</v>
      </c>
      <c r="AV133" s="191" t="s">
        <v>85</v>
      </c>
      <c r="AW133" s="191" t="s">
        <v>33</v>
      </c>
      <c r="AX133" s="191" t="s">
        <v>78</v>
      </c>
      <c r="AY133" s="193" t="s">
        <v>164</v>
      </c>
    </row>
    <row r="134" spans="1:65" s="191" customFormat="1" ht="33.75" x14ac:dyDescent="0.2">
      <c r="B134" s="192"/>
      <c r="D134" s="185" t="s">
        <v>175</v>
      </c>
      <c r="E134" s="193" t="s">
        <v>1</v>
      </c>
      <c r="F134" s="194" t="s">
        <v>1929</v>
      </c>
      <c r="H134" s="193" t="s">
        <v>1</v>
      </c>
      <c r="I134" s="228"/>
      <c r="L134" s="192"/>
      <c r="M134" s="195"/>
      <c r="N134" s="196"/>
      <c r="O134" s="196"/>
      <c r="P134" s="196"/>
      <c r="Q134" s="196"/>
      <c r="R134" s="196"/>
      <c r="S134" s="196"/>
      <c r="T134" s="197"/>
      <c r="AT134" s="193" t="s">
        <v>175</v>
      </c>
      <c r="AU134" s="193" t="s">
        <v>85</v>
      </c>
      <c r="AV134" s="191" t="s">
        <v>85</v>
      </c>
      <c r="AW134" s="191" t="s">
        <v>33</v>
      </c>
      <c r="AX134" s="191" t="s">
        <v>78</v>
      </c>
      <c r="AY134" s="193" t="s">
        <v>164</v>
      </c>
    </row>
    <row r="135" spans="1:65" s="198" customFormat="1" x14ac:dyDescent="0.2">
      <c r="B135" s="199"/>
      <c r="D135" s="185" t="s">
        <v>175</v>
      </c>
      <c r="E135" s="200" t="s">
        <v>1</v>
      </c>
      <c r="F135" s="194" t="s">
        <v>1930</v>
      </c>
      <c r="H135" s="202">
        <v>1</v>
      </c>
      <c r="I135" s="229"/>
      <c r="L135" s="199"/>
      <c r="M135" s="203"/>
      <c r="N135" s="204"/>
      <c r="O135" s="204"/>
      <c r="P135" s="204"/>
      <c r="Q135" s="204"/>
      <c r="R135" s="204"/>
      <c r="S135" s="204"/>
      <c r="T135" s="205"/>
      <c r="AT135" s="200" t="s">
        <v>175</v>
      </c>
      <c r="AU135" s="200" t="s">
        <v>85</v>
      </c>
      <c r="AV135" s="198" t="s">
        <v>87</v>
      </c>
      <c r="AW135" s="198" t="s">
        <v>33</v>
      </c>
      <c r="AX135" s="198" t="s">
        <v>85</v>
      </c>
      <c r="AY135" s="200" t="s">
        <v>164</v>
      </c>
    </row>
    <row r="136" spans="1:65" s="97" customFormat="1" ht="21.75" customHeight="1" x14ac:dyDescent="0.2">
      <c r="A136" s="95"/>
      <c r="B136" s="94"/>
      <c r="C136" s="173" t="s">
        <v>202</v>
      </c>
      <c r="D136" s="173" t="s">
        <v>166</v>
      </c>
      <c r="E136" s="174" t="s">
        <v>1330</v>
      </c>
      <c r="F136" s="175" t="s">
        <v>1200</v>
      </c>
      <c r="G136" s="176" t="s">
        <v>564</v>
      </c>
      <c r="H136" s="177">
        <v>8</v>
      </c>
      <c r="I136" s="73"/>
      <c r="J136" s="178">
        <f>ROUND(I136*H136,2)</f>
        <v>0</v>
      </c>
      <c r="K136" s="175" t="s">
        <v>1</v>
      </c>
      <c r="L136" s="94"/>
      <c r="M136" s="179" t="s">
        <v>1</v>
      </c>
      <c r="N136" s="180" t="s">
        <v>43</v>
      </c>
      <c r="O136" s="181">
        <v>0</v>
      </c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R136" s="183" t="s">
        <v>565</v>
      </c>
      <c r="AT136" s="183" t="s">
        <v>166</v>
      </c>
      <c r="AU136" s="183" t="s">
        <v>85</v>
      </c>
      <c r="AY136" s="87" t="s">
        <v>164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87" t="s">
        <v>85</v>
      </c>
      <c r="BK136" s="184">
        <f>ROUND(I136*H136,2)</f>
        <v>0</v>
      </c>
      <c r="BL136" s="87" t="s">
        <v>565</v>
      </c>
      <c r="BM136" s="183" t="s">
        <v>1331</v>
      </c>
    </row>
    <row r="137" spans="1:65" s="191" customFormat="1" x14ac:dyDescent="0.2">
      <c r="B137" s="192"/>
      <c r="D137" s="185" t="s">
        <v>175</v>
      </c>
      <c r="E137" s="193" t="s">
        <v>1</v>
      </c>
      <c r="F137" s="194" t="s">
        <v>421</v>
      </c>
      <c r="H137" s="193" t="s">
        <v>1</v>
      </c>
      <c r="I137" s="228"/>
      <c r="L137" s="192"/>
      <c r="M137" s="195"/>
      <c r="N137" s="196"/>
      <c r="O137" s="196"/>
      <c r="P137" s="196"/>
      <c r="Q137" s="196"/>
      <c r="R137" s="196"/>
      <c r="S137" s="196"/>
      <c r="T137" s="197"/>
      <c r="AT137" s="193" t="s">
        <v>175</v>
      </c>
      <c r="AU137" s="193" t="s">
        <v>85</v>
      </c>
      <c r="AV137" s="191" t="s">
        <v>85</v>
      </c>
      <c r="AW137" s="191" t="s">
        <v>33</v>
      </c>
      <c r="AX137" s="191" t="s">
        <v>78</v>
      </c>
      <c r="AY137" s="193" t="s">
        <v>164</v>
      </c>
    </row>
    <row r="138" spans="1:65" s="191" customFormat="1" x14ac:dyDescent="0.2">
      <c r="B138" s="192"/>
      <c r="D138" s="185" t="s">
        <v>175</v>
      </c>
      <c r="E138" s="193" t="s">
        <v>1</v>
      </c>
      <c r="F138" s="194" t="s">
        <v>1332</v>
      </c>
      <c r="H138" s="193" t="s">
        <v>1</v>
      </c>
      <c r="I138" s="228"/>
      <c r="L138" s="192"/>
      <c r="M138" s="195"/>
      <c r="N138" s="196"/>
      <c r="O138" s="196"/>
      <c r="P138" s="196"/>
      <c r="Q138" s="196"/>
      <c r="R138" s="196"/>
      <c r="S138" s="196"/>
      <c r="T138" s="197"/>
      <c r="AT138" s="193" t="s">
        <v>175</v>
      </c>
      <c r="AU138" s="193" t="s">
        <v>85</v>
      </c>
      <c r="AV138" s="191" t="s">
        <v>85</v>
      </c>
      <c r="AW138" s="191" t="s">
        <v>33</v>
      </c>
      <c r="AX138" s="191" t="s">
        <v>78</v>
      </c>
      <c r="AY138" s="193" t="s">
        <v>164</v>
      </c>
    </row>
    <row r="139" spans="1:65" s="198" customFormat="1" x14ac:dyDescent="0.2">
      <c r="B139" s="199"/>
      <c r="D139" s="185" t="s">
        <v>175</v>
      </c>
      <c r="E139" s="200" t="s">
        <v>1</v>
      </c>
      <c r="F139" s="201" t="s">
        <v>212</v>
      </c>
      <c r="H139" s="202">
        <v>8</v>
      </c>
      <c r="I139" s="229"/>
      <c r="L139" s="199"/>
      <c r="M139" s="203"/>
      <c r="N139" s="204"/>
      <c r="O139" s="204"/>
      <c r="P139" s="204"/>
      <c r="Q139" s="204"/>
      <c r="R139" s="204"/>
      <c r="S139" s="204"/>
      <c r="T139" s="205"/>
      <c r="AT139" s="200" t="s">
        <v>175</v>
      </c>
      <c r="AU139" s="200" t="s">
        <v>85</v>
      </c>
      <c r="AV139" s="198" t="s">
        <v>87</v>
      </c>
      <c r="AW139" s="198" t="s">
        <v>33</v>
      </c>
      <c r="AX139" s="198" t="s">
        <v>85</v>
      </c>
      <c r="AY139" s="200" t="s">
        <v>164</v>
      </c>
    </row>
    <row r="140" spans="1:65" s="97" customFormat="1" ht="16.5" customHeight="1" x14ac:dyDescent="0.2">
      <c r="A140" s="95"/>
      <c r="B140" s="94"/>
      <c r="C140" s="173" t="s">
        <v>207</v>
      </c>
      <c r="D140" s="173" t="s">
        <v>166</v>
      </c>
      <c r="E140" s="174" t="s">
        <v>1333</v>
      </c>
      <c r="F140" s="175" t="s">
        <v>1334</v>
      </c>
      <c r="G140" s="176" t="s">
        <v>564</v>
      </c>
      <c r="H140" s="177">
        <v>3</v>
      </c>
      <c r="I140" s="73"/>
      <c r="J140" s="178">
        <f>ROUND(I140*H140,2)</f>
        <v>0</v>
      </c>
      <c r="K140" s="175" t="s">
        <v>1</v>
      </c>
      <c r="L140" s="94"/>
      <c r="M140" s="179" t="s">
        <v>1</v>
      </c>
      <c r="N140" s="180" t="s">
        <v>43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R140" s="183" t="s">
        <v>565</v>
      </c>
      <c r="AT140" s="183" t="s">
        <v>166</v>
      </c>
      <c r="AU140" s="183" t="s">
        <v>85</v>
      </c>
      <c r="AY140" s="87" t="s">
        <v>164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87" t="s">
        <v>85</v>
      </c>
      <c r="BK140" s="184">
        <f>ROUND(I140*H140,2)</f>
        <v>0</v>
      </c>
      <c r="BL140" s="87" t="s">
        <v>565</v>
      </c>
      <c r="BM140" s="183" t="s">
        <v>1335</v>
      </c>
    </row>
    <row r="141" spans="1:65" s="191" customFormat="1" x14ac:dyDescent="0.2">
      <c r="B141" s="192"/>
      <c r="D141" s="185" t="s">
        <v>175</v>
      </c>
      <c r="E141" s="193" t="s">
        <v>1</v>
      </c>
      <c r="F141" s="194" t="s">
        <v>421</v>
      </c>
      <c r="H141" s="193" t="s">
        <v>1</v>
      </c>
      <c r="I141" s="228"/>
      <c r="L141" s="192"/>
      <c r="M141" s="195"/>
      <c r="N141" s="196"/>
      <c r="O141" s="196"/>
      <c r="P141" s="196"/>
      <c r="Q141" s="196"/>
      <c r="R141" s="196"/>
      <c r="S141" s="196"/>
      <c r="T141" s="197"/>
      <c r="AT141" s="193" t="s">
        <v>175</v>
      </c>
      <c r="AU141" s="193" t="s">
        <v>85</v>
      </c>
      <c r="AV141" s="191" t="s">
        <v>85</v>
      </c>
      <c r="AW141" s="191" t="s">
        <v>33</v>
      </c>
      <c r="AX141" s="191" t="s">
        <v>78</v>
      </c>
      <c r="AY141" s="193" t="s">
        <v>164</v>
      </c>
    </row>
    <row r="142" spans="1:65" s="191" customFormat="1" x14ac:dyDescent="0.2">
      <c r="B142" s="192"/>
      <c r="D142" s="185" t="s">
        <v>175</v>
      </c>
      <c r="E142" s="193" t="s">
        <v>1</v>
      </c>
      <c r="F142" s="194" t="s">
        <v>1336</v>
      </c>
      <c r="H142" s="193" t="s">
        <v>1</v>
      </c>
      <c r="I142" s="228"/>
      <c r="L142" s="192"/>
      <c r="M142" s="195"/>
      <c r="N142" s="196"/>
      <c r="O142" s="196"/>
      <c r="P142" s="196"/>
      <c r="Q142" s="196"/>
      <c r="R142" s="196"/>
      <c r="S142" s="196"/>
      <c r="T142" s="197"/>
      <c r="AT142" s="193" t="s">
        <v>175</v>
      </c>
      <c r="AU142" s="193" t="s">
        <v>85</v>
      </c>
      <c r="AV142" s="191" t="s">
        <v>85</v>
      </c>
      <c r="AW142" s="191" t="s">
        <v>33</v>
      </c>
      <c r="AX142" s="191" t="s">
        <v>78</v>
      </c>
      <c r="AY142" s="193" t="s">
        <v>164</v>
      </c>
    </row>
    <row r="143" spans="1:65" s="191" customFormat="1" ht="22.5" x14ac:dyDescent="0.2">
      <c r="B143" s="192"/>
      <c r="D143" s="185" t="s">
        <v>175</v>
      </c>
      <c r="E143" s="193" t="s">
        <v>1</v>
      </c>
      <c r="F143" s="194" t="s">
        <v>1337</v>
      </c>
      <c r="H143" s="193" t="s">
        <v>1</v>
      </c>
      <c r="I143" s="228"/>
      <c r="L143" s="192"/>
      <c r="M143" s="195"/>
      <c r="N143" s="196"/>
      <c r="O143" s="196"/>
      <c r="P143" s="196"/>
      <c r="Q143" s="196"/>
      <c r="R143" s="196"/>
      <c r="S143" s="196"/>
      <c r="T143" s="197"/>
      <c r="AT143" s="193" t="s">
        <v>175</v>
      </c>
      <c r="AU143" s="193" t="s">
        <v>85</v>
      </c>
      <c r="AV143" s="191" t="s">
        <v>85</v>
      </c>
      <c r="AW143" s="191" t="s">
        <v>33</v>
      </c>
      <c r="AX143" s="191" t="s">
        <v>78</v>
      </c>
      <c r="AY143" s="193" t="s">
        <v>164</v>
      </c>
    </row>
    <row r="144" spans="1:65" s="191" customFormat="1" ht="33.75" x14ac:dyDescent="0.2">
      <c r="B144" s="192"/>
      <c r="D144" s="185" t="s">
        <v>175</v>
      </c>
      <c r="E144" s="193" t="s">
        <v>1</v>
      </c>
      <c r="F144" s="194" t="s">
        <v>1338</v>
      </c>
      <c r="H144" s="193" t="s">
        <v>1</v>
      </c>
      <c r="I144" s="228"/>
      <c r="L144" s="192"/>
      <c r="M144" s="195"/>
      <c r="N144" s="196"/>
      <c r="O144" s="196"/>
      <c r="P144" s="196"/>
      <c r="Q144" s="196"/>
      <c r="R144" s="196"/>
      <c r="S144" s="196"/>
      <c r="T144" s="197"/>
      <c r="AT144" s="193" t="s">
        <v>175</v>
      </c>
      <c r="AU144" s="193" t="s">
        <v>85</v>
      </c>
      <c r="AV144" s="191" t="s">
        <v>85</v>
      </c>
      <c r="AW144" s="191" t="s">
        <v>33</v>
      </c>
      <c r="AX144" s="191" t="s">
        <v>78</v>
      </c>
      <c r="AY144" s="193" t="s">
        <v>164</v>
      </c>
    </row>
    <row r="145" spans="1:65" s="191" customFormat="1" ht="33.75" x14ac:dyDescent="0.2">
      <c r="B145" s="192"/>
      <c r="D145" s="185" t="s">
        <v>175</v>
      </c>
      <c r="E145" s="193" t="s">
        <v>1</v>
      </c>
      <c r="F145" s="194" t="s">
        <v>1339</v>
      </c>
      <c r="H145" s="193" t="s">
        <v>1</v>
      </c>
      <c r="I145" s="228"/>
      <c r="L145" s="192"/>
      <c r="M145" s="195"/>
      <c r="N145" s="196"/>
      <c r="O145" s="196"/>
      <c r="P145" s="196"/>
      <c r="Q145" s="196"/>
      <c r="R145" s="196"/>
      <c r="S145" s="196"/>
      <c r="T145" s="197"/>
      <c r="AT145" s="193" t="s">
        <v>175</v>
      </c>
      <c r="AU145" s="193" t="s">
        <v>85</v>
      </c>
      <c r="AV145" s="191" t="s">
        <v>85</v>
      </c>
      <c r="AW145" s="191" t="s">
        <v>33</v>
      </c>
      <c r="AX145" s="191" t="s">
        <v>78</v>
      </c>
      <c r="AY145" s="193" t="s">
        <v>164</v>
      </c>
    </row>
    <row r="146" spans="1:65" s="191" customFormat="1" ht="22.5" x14ac:dyDescent="0.2">
      <c r="B146" s="192"/>
      <c r="D146" s="185" t="s">
        <v>175</v>
      </c>
      <c r="E146" s="193" t="s">
        <v>1</v>
      </c>
      <c r="F146" s="194" t="s">
        <v>1340</v>
      </c>
      <c r="H146" s="193" t="s">
        <v>1</v>
      </c>
      <c r="I146" s="228"/>
      <c r="L146" s="192"/>
      <c r="M146" s="195"/>
      <c r="N146" s="196"/>
      <c r="O146" s="196"/>
      <c r="P146" s="196"/>
      <c r="Q146" s="196"/>
      <c r="R146" s="196"/>
      <c r="S146" s="196"/>
      <c r="T146" s="197"/>
      <c r="AT146" s="193" t="s">
        <v>175</v>
      </c>
      <c r="AU146" s="193" t="s">
        <v>85</v>
      </c>
      <c r="AV146" s="191" t="s">
        <v>85</v>
      </c>
      <c r="AW146" s="191" t="s">
        <v>33</v>
      </c>
      <c r="AX146" s="191" t="s">
        <v>78</v>
      </c>
      <c r="AY146" s="193" t="s">
        <v>164</v>
      </c>
    </row>
    <row r="147" spans="1:65" s="198" customFormat="1" x14ac:dyDescent="0.2">
      <c r="B147" s="199"/>
      <c r="D147" s="185" t="s">
        <v>175</v>
      </c>
      <c r="E147" s="200" t="s">
        <v>1</v>
      </c>
      <c r="F147" s="201" t="s">
        <v>184</v>
      </c>
      <c r="H147" s="202">
        <v>3</v>
      </c>
      <c r="I147" s="229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175</v>
      </c>
      <c r="AU147" s="200" t="s">
        <v>85</v>
      </c>
      <c r="AV147" s="198" t="s">
        <v>87</v>
      </c>
      <c r="AW147" s="198" t="s">
        <v>33</v>
      </c>
      <c r="AX147" s="198" t="s">
        <v>85</v>
      </c>
      <c r="AY147" s="200" t="s">
        <v>164</v>
      </c>
    </row>
    <row r="148" spans="1:65" s="97" customFormat="1" ht="21.75" customHeight="1" x14ac:dyDescent="0.2">
      <c r="A148" s="95"/>
      <c r="B148" s="94"/>
      <c r="C148" s="173" t="s">
        <v>212</v>
      </c>
      <c r="D148" s="173" t="s">
        <v>166</v>
      </c>
      <c r="E148" s="174" t="s">
        <v>1341</v>
      </c>
      <c r="F148" s="175" t="s">
        <v>1342</v>
      </c>
      <c r="G148" s="176" t="s">
        <v>564</v>
      </c>
      <c r="H148" s="177">
        <v>2</v>
      </c>
      <c r="I148" s="73"/>
      <c r="J148" s="178">
        <f>ROUND(I148*H148,2)</f>
        <v>0</v>
      </c>
      <c r="K148" s="175" t="s">
        <v>1</v>
      </c>
      <c r="L148" s="94"/>
      <c r="M148" s="179" t="s">
        <v>1</v>
      </c>
      <c r="N148" s="180" t="s">
        <v>43</v>
      </c>
      <c r="O148" s="181">
        <v>0</v>
      </c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95"/>
      <c r="V148" s="95"/>
      <c r="W148" s="95"/>
      <c r="X148" s="95"/>
      <c r="Y148" s="95"/>
      <c r="Z148" s="95"/>
      <c r="AA148" s="95"/>
      <c r="AB148" s="95"/>
      <c r="AC148" s="95"/>
      <c r="AD148" s="95"/>
      <c r="AE148" s="95"/>
      <c r="AR148" s="183" t="s">
        <v>565</v>
      </c>
      <c r="AT148" s="183" t="s">
        <v>166</v>
      </c>
      <c r="AU148" s="183" t="s">
        <v>85</v>
      </c>
      <c r="AY148" s="87" t="s">
        <v>164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87" t="s">
        <v>85</v>
      </c>
      <c r="BK148" s="184">
        <f>ROUND(I148*H148,2)</f>
        <v>0</v>
      </c>
      <c r="BL148" s="87" t="s">
        <v>565</v>
      </c>
      <c r="BM148" s="183" t="s">
        <v>1343</v>
      </c>
    </row>
    <row r="149" spans="1:65" s="191" customFormat="1" x14ac:dyDescent="0.2">
      <c r="B149" s="192"/>
      <c r="D149" s="185" t="s">
        <v>175</v>
      </c>
      <c r="E149" s="193" t="s">
        <v>1</v>
      </c>
      <c r="F149" s="194" t="s">
        <v>421</v>
      </c>
      <c r="H149" s="193" t="s">
        <v>1</v>
      </c>
      <c r="I149" s="228"/>
      <c r="L149" s="192"/>
      <c r="M149" s="195"/>
      <c r="N149" s="196"/>
      <c r="O149" s="196"/>
      <c r="P149" s="196"/>
      <c r="Q149" s="196"/>
      <c r="R149" s="196"/>
      <c r="S149" s="196"/>
      <c r="T149" s="197"/>
      <c r="AT149" s="193" t="s">
        <v>175</v>
      </c>
      <c r="AU149" s="193" t="s">
        <v>85</v>
      </c>
      <c r="AV149" s="191" t="s">
        <v>85</v>
      </c>
      <c r="AW149" s="191" t="s">
        <v>33</v>
      </c>
      <c r="AX149" s="191" t="s">
        <v>78</v>
      </c>
      <c r="AY149" s="193" t="s">
        <v>164</v>
      </c>
    </row>
    <row r="150" spans="1:65" s="191" customFormat="1" x14ac:dyDescent="0.2">
      <c r="B150" s="192"/>
      <c r="D150" s="185" t="s">
        <v>175</v>
      </c>
      <c r="E150" s="193" t="s">
        <v>1</v>
      </c>
      <c r="F150" s="194" t="s">
        <v>1344</v>
      </c>
      <c r="H150" s="193" t="s">
        <v>1</v>
      </c>
      <c r="I150" s="228"/>
      <c r="L150" s="192"/>
      <c r="M150" s="195"/>
      <c r="N150" s="196"/>
      <c r="O150" s="196"/>
      <c r="P150" s="196"/>
      <c r="Q150" s="196"/>
      <c r="R150" s="196"/>
      <c r="S150" s="196"/>
      <c r="T150" s="197"/>
      <c r="AT150" s="193" t="s">
        <v>175</v>
      </c>
      <c r="AU150" s="193" t="s">
        <v>85</v>
      </c>
      <c r="AV150" s="191" t="s">
        <v>85</v>
      </c>
      <c r="AW150" s="191" t="s">
        <v>33</v>
      </c>
      <c r="AX150" s="191" t="s">
        <v>78</v>
      </c>
      <c r="AY150" s="193" t="s">
        <v>164</v>
      </c>
    </row>
    <row r="151" spans="1:65" s="191" customFormat="1" ht="22.5" x14ac:dyDescent="0.2">
      <c r="B151" s="192"/>
      <c r="D151" s="185" t="s">
        <v>175</v>
      </c>
      <c r="E151" s="193" t="s">
        <v>1</v>
      </c>
      <c r="F151" s="194" t="s">
        <v>1345</v>
      </c>
      <c r="H151" s="193" t="s">
        <v>1</v>
      </c>
      <c r="I151" s="228"/>
      <c r="L151" s="192"/>
      <c r="M151" s="195"/>
      <c r="N151" s="196"/>
      <c r="O151" s="196"/>
      <c r="P151" s="196"/>
      <c r="Q151" s="196"/>
      <c r="R151" s="196"/>
      <c r="S151" s="196"/>
      <c r="T151" s="197"/>
      <c r="AT151" s="193" t="s">
        <v>175</v>
      </c>
      <c r="AU151" s="193" t="s">
        <v>85</v>
      </c>
      <c r="AV151" s="191" t="s">
        <v>85</v>
      </c>
      <c r="AW151" s="191" t="s">
        <v>33</v>
      </c>
      <c r="AX151" s="191" t="s">
        <v>78</v>
      </c>
      <c r="AY151" s="193" t="s">
        <v>164</v>
      </c>
    </row>
    <row r="152" spans="1:65" s="191" customFormat="1" ht="22.5" x14ac:dyDescent="0.2">
      <c r="B152" s="192"/>
      <c r="D152" s="185" t="s">
        <v>175</v>
      </c>
      <c r="E152" s="193" t="s">
        <v>1</v>
      </c>
      <c r="F152" s="194" t="s">
        <v>1346</v>
      </c>
      <c r="H152" s="193" t="s">
        <v>1</v>
      </c>
      <c r="I152" s="228"/>
      <c r="L152" s="192"/>
      <c r="M152" s="195"/>
      <c r="N152" s="196"/>
      <c r="O152" s="196"/>
      <c r="P152" s="196"/>
      <c r="Q152" s="196"/>
      <c r="R152" s="196"/>
      <c r="S152" s="196"/>
      <c r="T152" s="197"/>
      <c r="AT152" s="193" t="s">
        <v>175</v>
      </c>
      <c r="AU152" s="193" t="s">
        <v>85</v>
      </c>
      <c r="AV152" s="191" t="s">
        <v>85</v>
      </c>
      <c r="AW152" s="191" t="s">
        <v>33</v>
      </c>
      <c r="AX152" s="191" t="s">
        <v>78</v>
      </c>
      <c r="AY152" s="193" t="s">
        <v>164</v>
      </c>
    </row>
    <row r="153" spans="1:65" s="191" customFormat="1" ht="22.5" x14ac:dyDescent="0.2">
      <c r="B153" s="192"/>
      <c r="D153" s="185" t="s">
        <v>175</v>
      </c>
      <c r="E153" s="193" t="s">
        <v>1</v>
      </c>
      <c r="F153" s="194" t="s">
        <v>1347</v>
      </c>
      <c r="H153" s="193" t="s">
        <v>1</v>
      </c>
      <c r="I153" s="228"/>
      <c r="L153" s="192"/>
      <c r="M153" s="195"/>
      <c r="N153" s="196"/>
      <c r="O153" s="196"/>
      <c r="P153" s="196"/>
      <c r="Q153" s="196"/>
      <c r="R153" s="196"/>
      <c r="S153" s="196"/>
      <c r="T153" s="197"/>
      <c r="AT153" s="193" t="s">
        <v>175</v>
      </c>
      <c r="AU153" s="193" t="s">
        <v>85</v>
      </c>
      <c r="AV153" s="191" t="s">
        <v>85</v>
      </c>
      <c r="AW153" s="191" t="s">
        <v>33</v>
      </c>
      <c r="AX153" s="191" t="s">
        <v>78</v>
      </c>
      <c r="AY153" s="193" t="s">
        <v>164</v>
      </c>
    </row>
    <row r="154" spans="1:65" s="191" customFormat="1" x14ac:dyDescent="0.2">
      <c r="B154" s="192"/>
      <c r="D154" s="185" t="s">
        <v>175</v>
      </c>
      <c r="E154" s="193" t="s">
        <v>1</v>
      </c>
      <c r="F154" s="194" t="s">
        <v>1348</v>
      </c>
      <c r="H154" s="193" t="s">
        <v>1</v>
      </c>
      <c r="I154" s="228"/>
      <c r="L154" s="192"/>
      <c r="M154" s="195"/>
      <c r="N154" s="196"/>
      <c r="O154" s="196"/>
      <c r="P154" s="196"/>
      <c r="Q154" s="196"/>
      <c r="R154" s="196"/>
      <c r="S154" s="196"/>
      <c r="T154" s="197"/>
      <c r="AT154" s="193" t="s">
        <v>175</v>
      </c>
      <c r="AU154" s="193" t="s">
        <v>85</v>
      </c>
      <c r="AV154" s="191" t="s">
        <v>85</v>
      </c>
      <c r="AW154" s="191" t="s">
        <v>33</v>
      </c>
      <c r="AX154" s="191" t="s">
        <v>78</v>
      </c>
      <c r="AY154" s="193" t="s">
        <v>164</v>
      </c>
    </row>
    <row r="155" spans="1:65" s="198" customFormat="1" x14ac:dyDescent="0.2">
      <c r="B155" s="199"/>
      <c r="D155" s="185" t="s">
        <v>175</v>
      </c>
      <c r="E155" s="200" t="s">
        <v>1</v>
      </c>
      <c r="F155" s="201" t="s">
        <v>87</v>
      </c>
      <c r="H155" s="202">
        <v>2</v>
      </c>
      <c r="I155" s="229"/>
      <c r="L155" s="199"/>
      <c r="M155" s="203"/>
      <c r="N155" s="204"/>
      <c r="O155" s="204"/>
      <c r="P155" s="204"/>
      <c r="Q155" s="204"/>
      <c r="R155" s="204"/>
      <c r="S155" s="204"/>
      <c r="T155" s="205"/>
      <c r="AT155" s="200" t="s">
        <v>175</v>
      </c>
      <c r="AU155" s="200" t="s">
        <v>85</v>
      </c>
      <c r="AV155" s="198" t="s">
        <v>87</v>
      </c>
      <c r="AW155" s="198" t="s">
        <v>33</v>
      </c>
      <c r="AX155" s="198" t="s">
        <v>85</v>
      </c>
      <c r="AY155" s="200" t="s">
        <v>164</v>
      </c>
    </row>
    <row r="156" spans="1:65" s="97" customFormat="1" ht="16.5" customHeight="1" x14ac:dyDescent="0.2">
      <c r="A156" s="95"/>
      <c r="B156" s="94"/>
      <c r="C156" s="173" t="s">
        <v>218</v>
      </c>
      <c r="D156" s="173" t="s">
        <v>166</v>
      </c>
      <c r="E156" s="174" t="s">
        <v>1349</v>
      </c>
      <c r="F156" s="175" t="s">
        <v>1350</v>
      </c>
      <c r="G156" s="176" t="s">
        <v>564</v>
      </c>
      <c r="H156" s="177">
        <v>1</v>
      </c>
      <c r="I156" s="73"/>
      <c r="J156" s="178">
        <f>ROUND(I156*H156,2)</f>
        <v>0</v>
      </c>
      <c r="K156" s="175" t="s">
        <v>1</v>
      </c>
      <c r="L156" s="94"/>
      <c r="M156" s="179" t="s">
        <v>1</v>
      </c>
      <c r="N156" s="180" t="s">
        <v>43</v>
      </c>
      <c r="O156" s="181">
        <v>0</v>
      </c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95"/>
      <c r="V156" s="95"/>
      <c r="W156" s="95"/>
      <c r="X156" s="95"/>
      <c r="Y156" s="95"/>
      <c r="Z156" s="95"/>
      <c r="AA156" s="95"/>
      <c r="AB156" s="95"/>
      <c r="AC156" s="95"/>
      <c r="AD156" s="95"/>
      <c r="AE156" s="95"/>
      <c r="AR156" s="183" t="s">
        <v>565</v>
      </c>
      <c r="AT156" s="183" t="s">
        <v>166</v>
      </c>
      <c r="AU156" s="183" t="s">
        <v>85</v>
      </c>
      <c r="AY156" s="87" t="s">
        <v>164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87" t="s">
        <v>85</v>
      </c>
      <c r="BK156" s="184">
        <f>ROUND(I156*H156,2)</f>
        <v>0</v>
      </c>
      <c r="BL156" s="87" t="s">
        <v>565</v>
      </c>
      <c r="BM156" s="183" t="s">
        <v>1351</v>
      </c>
    </row>
    <row r="157" spans="1:65" s="191" customFormat="1" x14ac:dyDescent="0.2">
      <c r="B157" s="192"/>
      <c r="D157" s="185" t="s">
        <v>175</v>
      </c>
      <c r="E157" s="193" t="s">
        <v>1</v>
      </c>
      <c r="F157" s="194" t="s">
        <v>421</v>
      </c>
      <c r="H157" s="193" t="s">
        <v>1</v>
      </c>
      <c r="I157" s="228"/>
      <c r="L157" s="192"/>
      <c r="M157" s="195"/>
      <c r="N157" s="196"/>
      <c r="O157" s="196"/>
      <c r="P157" s="196"/>
      <c r="Q157" s="196"/>
      <c r="R157" s="196"/>
      <c r="S157" s="196"/>
      <c r="T157" s="197"/>
      <c r="AT157" s="193" t="s">
        <v>175</v>
      </c>
      <c r="AU157" s="193" t="s">
        <v>85</v>
      </c>
      <c r="AV157" s="191" t="s">
        <v>85</v>
      </c>
      <c r="AW157" s="191" t="s">
        <v>33</v>
      </c>
      <c r="AX157" s="191" t="s">
        <v>78</v>
      </c>
      <c r="AY157" s="193" t="s">
        <v>164</v>
      </c>
    </row>
    <row r="158" spans="1:65" s="191" customFormat="1" x14ac:dyDescent="0.2">
      <c r="B158" s="192"/>
      <c r="D158" s="185" t="s">
        <v>175</v>
      </c>
      <c r="E158" s="193" t="s">
        <v>1</v>
      </c>
      <c r="F158" s="194" t="s">
        <v>1352</v>
      </c>
      <c r="H158" s="193" t="s">
        <v>1</v>
      </c>
      <c r="I158" s="228"/>
      <c r="L158" s="192"/>
      <c r="M158" s="195"/>
      <c r="N158" s="196"/>
      <c r="O158" s="196"/>
      <c r="P158" s="196"/>
      <c r="Q158" s="196"/>
      <c r="R158" s="196"/>
      <c r="S158" s="196"/>
      <c r="T158" s="197"/>
      <c r="AT158" s="193" t="s">
        <v>175</v>
      </c>
      <c r="AU158" s="193" t="s">
        <v>85</v>
      </c>
      <c r="AV158" s="191" t="s">
        <v>85</v>
      </c>
      <c r="AW158" s="191" t="s">
        <v>33</v>
      </c>
      <c r="AX158" s="191" t="s">
        <v>78</v>
      </c>
      <c r="AY158" s="193" t="s">
        <v>164</v>
      </c>
    </row>
    <row r="159" spans="1:65" s="191" customFormat="1" ht="22.5" x14ac:dyDescent="0.2">
      <c r="B159" s="192"/>
      <c r="D159" s="185" t="s">
        <v>175</v>
      </c>
      <c r="E159" s="193" t="s">
        <v>1</v>
      </c>
      <c r="F159" s="194" t="s">
        <v>1353</v>
      </c>
      <c r="H159" s="193" t="s">
        <v>1</v>
      </c>
      <c r="I159" s="228"/>
      <c r="L159" s="192"/>
      <c r="M159" s="195"/>
      <c r="N159" s="196"/>
      <c r="O159" s="196"/>
      <c r="P159" s="196"/>
      <c r="Q159" s="196"/>
      <c r="R159" s="196"/>
      <c r="S159" s="196"/>
      <c r="T159" s="197"/>
      <c r="AT159" s="193" t="s">
        <v>175</v>
      </c>
      <c r="AU159" s="193" t="s">
        <v>85</v>
      </c>
      <c r="AV159" s="191" t="s">
        <v>85</v>
      </c>
      <c r="AW159" s="191" t="s">
        <v>33</v>
      </c>
      <c r="AX159" s="191" t="s">
        <v>78</v>
      </c>
      <c r="AY159" s="193" t="s">
        <v>164</v>
      </c>
    </row>
    <row r="160" spans="1:65" s="191" customFormat="1" ht="33.75" x14ac:dyDescent="0.2">
      <c r="B160" s="192"/>
      <c r="D160" s="185" t="s">
        <v>175</v>
      </c>
      <c r="E160" s="193" t="s">
        <v>1</v>
      </c>
      <c r="F160" s="194" t="s">
        <v>1354</v>
      </c>
      <c r="H160" s="193" t="s">
        <v>1</v>
      </c>
      <c r="I160" s="228"/>
      <c r="L160" s="192"/>
      <c r="M160" s="195"/>
      <c r="N160" s="196"/>
      <c r="O160" s="196"/>
      <c r="P160" s="196"/>
      <c r="Q160" s="196"/>
      <c r="R160" s="196"/>
      <c r="S160" s="196"/>
      <c r="T160" s="197"/>
      <c r="AT160" s="193" t="s">
        <v>175</v>
      </c>
      <c r="AU160" s="193" t="s">
        <v>85</v>
      </c>
      <c r="AV160" s="191" t="s">
        <v>85</v>
      </c>
      <c r="AW160" s="191" t="s">
        <v>33</v>
      </c>
      <c r="AX160" s="191" t="s">
        <v>78</v>
      </c>
      <c r="AY160" s="193" t="s">
        <v>164</v>
      </c>
    </row>
    <row r="161" spans="1:65" s="191" customFormat="1" ht="33.75" x14ac:dyDescent="0.2">
      <c r="B161" s="192"/>
      <c r="D161" s="185" t="s">
        <v>175</v>
      </c>
      <c r="E161" s="193" t="s">
        <v>1</v>
      </c>
      <c r="F161" s="194" t="s">
        <v>1355</v>
      </c>
      <c r="H161" s="193" t="s">
        <v>1</v>
      </c>
      <c r="I161" s="228"/>
      <c r="L161" s="192"/>
      <c r="M161" s="195"/>
      <c r="N161" s="196"/>
      <c r="O161" s="196"/>
      <c r="P161" s="196"/>
      <c r="Q161" s="196"/>
      <c r="R161" s="196"/>
      <c r="S161" s="196"/>
      <c r="T161" s="197"/>
      <c r="AT161" s="193" t="s">
        <v>175</v>
      </c>
      <c r="AU161" s="193" t="s">
        <v>85</v>
      </c>
      <c r="AV161" s="191" t="s">
        <v>85</v>
      </c>
      <c r="AW161" s="191" t="s">
        <v>33</v>
      </c>
      <c r="AX161" s="191" t="s">
        <v>78</v>
      </c>
      <c r="AY161" s="193" t="s">
        <v>164</v>
      </c>
    </row>
    <row r="162" spans="1:65" s="191" customFormat="1" ht="22.5" x14ac:dyDescent="0.2">
      <c r="B162" s="192"/>
      <c r="D162" s="185" t="s">
        <v>175</v>
      </c>
      <c r="E162" s="193" t="s">
        <v>1</v>
      </c>
      <c r="F162" s="194" t="s">
        <v>1356</v>
      </c>
      <c r="H162" s="193" t="s">
        <v>1</v>
      </c>
      <c r="I162" s="228"/>
      <c r="L162" s="192"/>
      <c r="M162" s="195"/>
      <c r="N162" s="196"/>
      <c r="O162" s="196"/>
      <c r="P162" s="196"/>
      <c r="Q162" s="196"/>
      <c r="R162" s="196"/>
      <c r="S162" s="196"/>
      <c r="T162" s="197"/>
      <c r="AT162" s="193" t="s">
        <v>175</v>
      </c>
      <c r="AU162" s="193" t="s">
        <v>85</v>
      </c>
      <c r="AV162" s="191" t="s">
        <v>85</v>
      </c>
      <c r="AW162" s="191" t="s">
        <v>33</v>
      </c>
      <c r="AX162" s="191" t="s">
        <v>78</v>
      </c>
      <c r="AY162" s="193" t="s">
        <v>164</v>
      </c>
    </row>
    <row r="163" spans="1:65" s="198" customFormat="1" x14ac:dyDescent="0.2">
      <c r="B163" s="199"/>
      <c r="D163" s="185" t="s">
        <v>175</v>
      </c>
      <c r="E163" s="200" t="s">
        <v>1</v>
      </c>
      <c r="F163" s="201" t="s">
        <v>85</v>
      </c>
      <c r="H163" s="202">
        <v>1</v>
      </c>
      <c r="I163" s="229"/>
      <c r="L163" s="199"/>
      <c r="M163" s="203"/>
      <c r="N163" s="204"/>
      <c r="O163" s="204"/>
      <c r="P163" s="204"/>
      <c r="Q163" s="204"/>
      <c r="R163" s="204"/>
      <c r="S163" s="204"/>
      <c r="T163" s="205"/>
      <c r="AT163" s="200" t="s">
        <v>175</v>
      </c>
      <c r="AU163" s="200" t="s">
        <v>85</v>
      </c>
      <c r="AV163" s="198" t="s">
        <v>87</v>
      </c>
      <c r="AW163" s="198" t="s">
        <v>33</v>
      </c>
      <c r="AX163" s="198" t="s">
        <v>85</v>
      </c>
      <c r="AY163" s="200" t="s">
        <v>164</v>
      </c>
    </row>
    <row r="164" spans="1:65" s="97" customFormat="1" ht="21.75" customHeight="1" x14ac:dyDescent="0.2">
      <c r="A164" s="95"/>
      <c r="B164" s="94"/>
      <c r="C164" s="173" t="s">
        <v>223</v>
      </c>
      <c r="D164" s="173" t="s">
        <v>166</v>
      </c>
      <c r="E164" s="174" t="s">
        <v>1357</v>
      </c>
      <c r="F164" s="175" t="s">
        <v>1358</v>
      </c>
      <c r="G164" s="176" t="s">
        <v>564</v>
      </c>
      <c r="H164" s="177">
        <v>4</v>
      </c>
      <c r="I164" s="73"/>
      <c r="J164" s="178">
        <f>ROUND(I164*H164,2)</f>
        <v>0</v>
      </c>
      <c r="K164" s="175" t="s">
        <v>1</v>
      </c>
      <c r="L164" s="94"/>
      <c r="M164" s="179" t="s">
        <v>1</v>
      </c>
      <c r="N164" s="180" t="s">
        <v>43</v>
      </c>
      <c r="O164" s="181">
        <v>0</v>
      </c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95"/>
      <c r="V164" s="95"/>
      <c r="W164" s="95"/>
      <c r="X164" s="95"/>
      <c r="Y164" s="95"/>
      <c r="Z164" s="95"/>
      <c r="AA164" s="95"/>
      <c r="AB164" s="95"/>
      <c r="AC164" s="95"/>
      <c r="AD164" s="95"/>
      <c r="AE164" s="95"/>
      <c r="AR164" s="183" t="s">
        <v>565</v>
      </c>
      <c r="AT164" s="183" t="s">
        <v>166</v>
      </c>
      <c r="AU164" s="183" t="s">
        <v>85</v>
      </c>
      <c r="AY164" s="87" t="s">
        <v>164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87" t="s">
        <v>85</v>
      </c>
      <c r="BK164" s="184">
        <f>ROUND(I164*H164,2)</f>
        <v>0</v>
      </c>
      <c r="BL164" s="87" t="s">
        <v>565</v>
      </c>
      <c r="BM164" s="183" t="s">
        <v>1359</v>
      </c>
    </row>
    <row r="165" spans="1:65" s="191" customFormat="1" x14ac:dyDescent="0.2">
      <c r="B165" s="192"/>
      <c r="D165" s="185" t="s">
        <v>175</v>
      </c>
      <c r="E165" s="193" t="s">
        <v>1</v>
      </c>
      <c r="F165" s="194" t="s">
        <v>421</v>
      </c>
      <c r="H165" s="193" t="s">
        <v>1</v>
      </c>
      <c r="I165" s="228"/>
      <c r="L165" s="192"/>
      <c r="M165" s="195"/>
      <c r="N165" s="196"/>
      <c r="O165" s="196"/>
      <c r="P165" s="196"/>
      <c r="Q165" s="196"/>
      <c r="R165" s="196"/>
      <c r="S165" s="196"/>
      <c r="T165" s="197"/>
      <c r="AT165" s="193" t="s">
        <v>175</v>
      </c>
      <c r="AU165" s="193" t="s">
        <v>85</v>
      </c>
      <c r="AV165" s="191" t="s">
        <v>85</v>
      </c>
      <c r="AW165" s="191" t="s">
        <v>33</v>
      </c>
      <c r="AX165" s="191" t="s">
        <v>78</v>
      </c>
      <c r="AY165" s="193" t="s">
        <v>164</v>
      </c>
    </row>
    <row r="166" spans="1:65" s="191" customFormat="1" x14ac:dyDescent="0.2">
      <c r="B166" s="192"/>
      <c r="D166" s="185" t="s">
        <v>175</v>
      </c>
      <c r="E166" s="193" t="s">
        <v>1</v>
      </c>
      <c r="F166" s="194" t="s">
        <v>1360</v>
      </c>
      <c r="H166" s="193" t="s">
        <v>1</v>
      </c>
      <c r="I166" s="228"/>
      <c r="L166" s="192"/>
      <c r="M166" s="195"/>
      <c r="N166" s="196"/>
      <c r="O166" s="196"/>
      <c r="P166" s="196"/>
      <c r="Q166" s="196"/>
      <c r="R166" s="196"/>
      <c r="S166" s="196"/>
      <c r="T166" s="197"/>
      <c r="AT166" s="193" t="s">
        <v>175</v>
      </c>
      <c r="AU166" s="193" t="s">
        <v>85</v>
      </c>
      <c r="AV166" s="191" t="s">
        <v>85</v>
      </c>
      <c r="AW166" s="191" t="s">
        <v>33</v>
      </c>
      <c r="AX166" s="191" t="s">
        <v>78</v>
      </c>
      <c r="AY166" s="193" t="s">
        <v>164</v>
      </c>
    </row>
    <row r="167" spans="1:65" s="198" customFormat="1" x14ac:dyDescent="0.2">
      <c r="B167" s="199"/>
      <c r="D167" s="185" t="s">
        <v>175</v>
      </c>
      <c r="E167" s="200" t="s">
        <v>1</v>
      </c>
      <c r="F167" s="201" t="s">
        <v>171</v>
      </c>
      <c r="H167" s="202">
        <v>4</v>
      </c>
      <c r="I167" s="229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175</v>
      </c>
      <c r="AU167" s="200" t="s">
        <v>85</v>
      </c>
      <c r="AV167" s="198" t="s">
        <v>87</v>
      </c>
      <c r="AW167" s="198" t="s">
        <v>33</v>
      </c>
      <c r="AX167" s="198" t="s">
        <v>85</v>
      </c>
      <c r="AY167" s="200" t="s">
        <v>164</v>
      </c>
    </row>
    <row r="168" spans="1:65" s="97" customFormat="1" ht="16.5" customHeight="1" x14ac:dyDescent="0.2">
      <c r="A168" s="95"/>
      <c r="B168" s="94"/>
      <c r="C168" s="173" t="s">
        <v>234</v>
      </c>
      <c r="D168" s="173" t="s">
        <v>166</v>
      </c>
      <c r="E168" s="174" t="s">
        <v>1361</v>
      </c>
      <c r="F168" s="175" t="s">
        <v>1362</v>
      </c>
      <c r="G168" s="176" t="s">
        <v>564</v>
      </c>
      <c r="H168" s="177">
        <v>5</v>
      </c>
      <c r="I168" s="73"/>
      <c r="J168" s="178">
        <f>ROUND(I168*H168,2)</f>
        <v>0</v>
      </c>
      <c r="K168" s="175" t="s">
        <v>1</v>
      </c>
      <c r="L168" s="94"/>
      <c r="M168" s="179" t="s">
        <v>1</v>
      </c>
      <c r="N168" s="180" t="s">
        <v>43</v>
      </c>
      <c r="O168" s="181">
        <v>0</v>
      </c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R168" s="183" t="s">
        <v>565</v>
      </c>
      <c r="AT168" s="183" t="s">
        <v>166</v>
      </c>
      <c r="AU168" s="183" t="s">
        <v>85</v>
      </c>
      <c r="AY168" s="87" t="s">
        <v>164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87" t="s">
        <v>85</v>
      </c>
      <c r="BK168" s="184">
        <f>ROUND(I168*H168,2)</f>
        <v>0</v>
      </c>
      <c r="BL168" s="87" t="s">
        <v>565</v>
      </c>
      <c r="BM168" s="183" t="s">
        <v>1363</v>
      </c>
    </row>
    <row r="169" spans="1:65" s="191" customFormat="1" x14ac:dyDescent="0.2">
      <c r="B169" s="192"/>
      <c r="D169" s="185" t="s">
        <v>175</v>
      </c>
      <c r="E169" s="193" t="s">
        <v>1</v>
      </c>
      <c r="F169" s="194" t="s">
        <v>421</v>
      </c>
      <c r="H169" s="193" t="s">
        <v>1</v>
      </c>
      <c r="I169" s="228"/>
      <c r="L169" s="192"/>
      <c r="M169" s="195"/>
      <c r="N169" s="196"/>
      <c r="O169" s="196"/>
      <c r="P169" s="196"/>
      <c r="Q169" s="196"/>
      <c r="R169" s="196"/>
      <c r="S169" s="196"/>
      <c r="T169" s="197"/>
      <c r="AT169" s="193" t="s">
        <v>175</v>
      </c>
      <c r="AU169" s="193" t="s">
        <v>85</v>
      </c>
      <c r="AV169" s="191" t="s">
        <v>85</v>
      </c>
      <c r="AW169" s="191" t="s">
        <v>33</v>
      </c>
      <c r="AX169" s="191" t="s">
        <v>78</v>
      </c>
      <c r="AY169" s="193" t="s">
        <v>164</v>
      </c>
    </row>
    <row r="170" spans="1:65" s="191" customFormat="1" x14ac:dyDescent="0.2">
      <c r="B170" s="192"/>
      <c r="D170" s="185" t="s">
        <v>175</v>
      </c>
      <c r="E170" s="193" t="s">
        <v>1</v>
      </c>
      <c r="F170" s="194" t="s">
        <v>1364</v>
      </c>
      <c r="H170" s="193" t="s">
        <v>1</v>
      </c>
      <c r="I170" s="228"/>
      <c r="L170" s="192"/>
      <c r="M170" s="195"/>
      <c r="N170" s="196"/>
      <c r="O170" s="196"/>
      <c r="P170" s="196"/>
      <c r="Q170" s="196"/>
      <c r="R170" s="196"/>
      <c r="S170" s="196"/>
      <c r="T170" s="197"/>
      <c r="AT170" s="193" t="s">
        <v>175</v>
      </c>
      <c r="AU170" s="193" t="s">
        <v>85</v>
      </c>
      <c r="AV170" s="191" t="s">
        <v>85</v>
      </c>
      <c r="AW170" s="191" t="s">
        <v>33</v>
      </c>
      <c r="AX170" s="191" t="s">
        <v>78</v>
      </c>
      <c r="AY170" s="193" t="s">
        <v>164</v>
      </c>
    </row>
    <row r="171" spans="1:65" s="191" customFormat="1" ht="22.5" x14ac:dyDescent="0.2">
      <c r="B171" s="192"/>
      <c r="D171" s="185" t="s">
        <v>175</v>
      </c>
      <c r="E171" s="193" t="s">
        <v>1</v>
      </c>
      <c r="F171" s="194" t="s">
        <v>1365</v>
      </c>
      <c r="H171" s="193" t="s">
        <v>1</v>
      </c>
      <c r="I171" s="228"/>
      <c r="L171" s="192"/>
      <c r="M171" s="195"/>
      <c r="N171" s="196"/>
      <c r="O171" s="196"/>
      <c r="P171" s="196"/>
      <c r="Q171" s="196"/>
      <c r="R171" s="196"/>
      <c r="S171" s="196"/>
      <c r="T171" s="197"/>
      <c r="AT171" s="193" t="s">
        <v>175</v>
      </c>
      <c r="AU171" s="193" t="s">
        <v>85</v>
      </c>
      <c r="AV171" s="191" t="s">
        <v>85</v>
      </c>
      <c r="AW171" s="191" t="s">
        <v>33</v>
      </c>
      <c r="AX171" s="191" t="s">
        <v>78</v>
      </c>
      <c r="AY171" s="193" t="s">
        <v>164</v>
      </c>
    </row>
    <row r="172" spans="1:65" s="191" customFormat="1" ht="33.75" x14ac:dyDescent="0.2">
      <c r="B172" s="192"/>
      <c r="D172" s="185" t="s">
        <v>175</v>
      </c>
      <c r="E172" s="193" t="s">
        <v>1</v>
      </c>
      <c r="F172" s="194" t="s">
        <v>1366</v>
      </c>
      <c r="H172" s="193" t="s">
        <v>1</v>
      </c>
      <c r="I172" s="228"/>
      <c r="L172" s="192"/>
      <c r="M172" s="195"/>
      <c r="N172" s="196"/>
      <c r="O172" s="196"/>
      <c r="P172" s="196"/>
      <c r="Q172" s="196"/>
      <c r="R172" s="196"/>
      <c r="S172" s="196"/>
      <c r="T172" s="197"/>
      <c r="AT172" s="193" t="s">
        <v>175</v>
      </c>
      <c r="AU172" s="193" t="s">
        <v>85</v>
      </c>
      <c r="AV172" s="191" t="s">
        <v>85</v>
      </c>
      <c r="AW172" s="191" t="s">
        <v>33</v>
      </c>
      <c r="AX172" s="191" t="s">
        <v>78</v>
      </c>
      <c r="AY172" s="193" t="s">
        <v>164</v>
      </c>
    </row>
    <row r="173" spans="1:65" s="191" customFormat="1" ht="33.75" x14ac:dyDescent="0.2">
      <c r="B173" s="192"/>
      <c r="D173" s="185" t="s">
        <v>175</v>
      </c>
      <c r="E173" s="193" t="s">
        <v>1</v>
      </c>
      <c r="F173" s="194" t="s">
        <v>1367</v>
      </c>
      <c r="H173" s="193" t="s">
        <v>1</v>
      </c>
      <c r="I173" s="228"/>
      <c r="L173" s="192"/>
      <c r="M173" s="195"/>
      <c r="N173" s="196"/>
      <c r="O173" s="196"/>
      <c r="P173" s="196"/>
      <c r="Q173" s="196"/>
      <c r="R173" s="196"/>
      <c r="S173" s="196"/>
      <c r="T173" s="197"/>
      <c r="AT173" s="193" t="s">
        <v>175</v>
      </c>
      <c r="AU173" s="193" t="s">
        <v>85</v>
      </c>
      <c r="AV173" s="191" t="s">
        <v>85</v>
      </c>
      <c r="AW173" s="191" t="s">
        <v>33</v>
      </c>
      <c r="AX173" s="191" t="s">
        <v>78</v>
      </c>
      <c r="AY173" s="193" t="s">
        <v>164</v>
      </c>
    </row>
    <row r="174" spans="1:65" s="191" customFormat="1" ht="22.5" x14ac:dyDescent="0.2">
      <c r="B174" s="192"/>
      <c r="D174" s="185" t="s">
        <v>175</v>
      </c>
      <c r="E174" s="193" t="s">
        <v>1</v>
      </c>
      <c r="F174" s="194" t="s">
        <v>1356</v>
      </c>
      <c r="H174" s="193" t="s">
        <v>1</v>
      </c>
      <c r="I174" s="228"/>
      <c r="L174" s="192"/>
      <c r="M174" s="195"/>
      <c r="N174" s="196"/>
      <c r="O174" s="196"/>
      <c r="P174" s="196"/>
      <c r="Q174" s="196"/>
      <c r="R174" s="196"/>
      <c r="S174" s="196"/>
      <c r="T174" s="197"/>
      <c r="AT174" s="193" t="s">
        <v>175</v>
      </c>
      <c r="AU174" s="193" t="s">
        <v>85</v>
      </c>
      <c r="AV174" s="191" t="s">
        <v>85</v>
      </c>
      <c r="AW174" s="191" t="s">
        <v>33</v>
      </c>
      <c r="AX174" s="191" t="s">
        <v>78</v>
      </c>
      <c r="AY174" s="193" t="s">
        <v>164</v>
      </c>
    </row>
    <row r="175" spans="1:65" s="198" customFormat="1" x14ac:dyDescent="0.2">
      <c r="B175" s="199"/>
      <c r="D175" s="185" t="s">
        <v>175</v>
      </c>
      <c r="E175" s="200" t="s">
        <v>1</v>
      </c>
      <c r="F175" s="201" t="s">
        <v>196</v>
      </c>
      <c r="H175" s="202">
        <v>5</v>
      </c>
      <c r="I175" s="229"/>
      <c r="L175" s="199"/>
      <c r="M175" s="203"/>
      <c r="N175" s="204"/>
      <c r="O175" s="204"/>
      <c r="P175" s="204"/>
      <c r="Q175" s="204"/>
      <c r="R175" s="204"/>
      <c r="S175" s="204"/>
      <c r="T175" s="205"/>
      <c r="AT175" s="200" t="s">
        <v>175</v>
      </c>
      <c r="AU175" s="200" t="s">
        <v>85</v>
      </c>
      <c r="AV175" s="198" t="s">
        <v>87</v>
      </c>
      <c r="AW175" s="198" t="s">
        <v>33</v>
      </c>
      <c r="AX175" s="198" t="s">
        <v>85</v>
      </c>
      <c r="AY175" s="200" t="s">
        <v>164</v>
      </c>
    </row>
    <row r="176" spans="1:65" s="97" customFormat="1" ht="21.75" customHeight="1" x14ac:dyDescent="0.2">
      <c r="A176" s="95"/>
      <c r="B176" s="94"/>
      <c r="C176" s="173" t="s">
        <v>240</v>
      </c>
      <c r="D176" s="173" t="s">
        <v>166</v>
      </c>
      <c r="E176" s="174" t="s">
        <v>1368</v>
      </c>
      <c r="F176" s="175" t="s">
        <v>1369</v>
      </c>
      <c r="G176" s="176" t="s">
        <v>564</v>
      </c>
      <c r="H176" s="177">
        <v>2</v>
      </c>
      <c r="I176" s="73"/>
      <c r="J176" s="178">
        <f>ROUND(I176*H176,2)</f>
        <v>0</v>
      </c>
      <c r="K176" s="175" t="s">
        <v>1</v>
      </c>
      <c r="L176" s="94"/>
      <c r="M176" s="179" t="s">
        <v>1</v>
      </c>
      <c r="N176" s="180" t="s">
        <v>43</v>
      </c>
      <c r="O176" s="181">
        <v>0</v>
      </c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R176" s="183" t="s">
        <v>565</v>
      </c>
      <c r="AT176" s="183" t="s">
        <v>166</v>
      </c>
      <c r="AU176" s="183" t="s">
        <v>85</v>
      </c>
      <c r="AY176" s="87" t="s">
        <v>164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87" t="s">
        <v>85</v>
      </c>
      <c r="BK176" s="184">
        <f>ROUND(I176*H176,2)</f>
        <v>0</v>
      </c>
      <c r="BL176" s="87" t="s">
        <v>565</v>
      </c>
      <c r="BM176" s="183" t="s">
        <v>1370</v>
      </c>
    </row>
    <row r="177" spans="1:65" s="191" customFormat="1" x14ac:dyDescent="0.2">
      <c r="B177" s="192"/>
      <c r="D177" s="185" t="s">
        <v>175</v>
      </c>
      <c r="E177" s="193" t="s">
        <v>1</v>
      </c>
      <c r="F177" s="194" t="s">
        <v>421</v>
      </c>
      <c r="H177" s="193" t="s">
        <v>1</v>
      </c>
      <c r="I177" s="228"/>
      <c r="L177" s="192"/>
      <c r="M177" s="195"/>
      <c r="N177" s="196"/>
      <c r="O177" s="196"/>
      <c r="P177" s="196"/>
      <c r="Q177" s="196"/>
      <c r="R177" s="196"/>
      <c r="S177" s="196"/>
      <c r="T177" s="197"/>
      <c r="AT177" s="193" t="s">
        <v>175</v>
      </c>
      <c r="AU177" s="193" t="s">
        <v>85</v>
      </c>
      <c r="AV177" s="191" t="s">
        <v>85</v>
      </c>
      <c r="AW177" s="191" t="s">
        <v>33</v>
      </c>
      <c r="AX177" s="191" t="s">
        <v>78</v>
      </c>
      <c r="AY177" s="193" t="s">
        <v>164</v>
      </c>
    </row>
    <row r="178" spans="1:65" s="191" customFormat="1" x14ac:dyDescent="0.2">
      <c r="B178" s="192"/>
      <c r="D178" s="185" t="s">
        <v>175</v>
      </c>
      <c r="E178" s="193" t="s">
        <v>1</v>
      </c>
      <c r="F178" s="194" t="s">
        <v>1371</v>
      </c>
      <c r="H178" s="193" t="s">
        <v>1</v>
      </c>
      <c r="I178" s="228"/>
      <c r="L178" s="192"/>
      <c r="M178" s="195"/>
      <c r="N178" s="196"/>
      <c r="O178" s="196"/>
      <c r="P178" s="196"/>
      <c r="Q178" s="196"/>
      <c r="R178" s="196"/>
      <c r="S178" s="196"/>
      <c r="T178" s="197"/>
      <c r="AT178" s="193" t="s">
        <v>175</v>
      </c>
      <c r="AU178" s="193" t="s">
        <v>85</v>
      </c>
      <c r="AV178" s="191" t="s">
        <v>85</v>
      </c>
      <c r="AW178" s="191" t="s">
        <v>33</v>
      </c>
      <c r="AX178" s="191" t="s">
        <v>78</v>
      </c>
      <c r="AY178" s="193" t="s">
        <v>164</v>
      </c>
    </row>
    <row r="179" spans="1:65" s="191" customFormat="1" ht="22.5" x14ac:dyDescent="0.2">
      <c r="B179" s="192"/>
      <c r="D179" s="185" t="s">
        <v>175</v>
      </c>
      <c r="E179" s="193" t="s">
        <v>1</v>
      </c>
      <c r="F179" s="194" t="s">
        <v>1372</v>
      </c>
      <c r="H179" s="193" t="s">
        <v>1</v>
      </c>
      <c r="I179" s="228"/>
      <c r="L179" s="192"/>
      <c r="M179" s="195"/>
      <c r="N179" s="196"/>
      <c r="O179" s="196"/>
      <c r="P179" s="196"/>
      <c r="Q179" s="196"/>
      <c r="R179" s="196"/>
      <c r="S179" s="196"/>
      <c r="T179" s="197"/>
      <c r="AT179" s="193" t="s">
        <v>175</v>
      </c>
      <c r="AU179" s="193" t="s">
        <v>85</v>
      </c>
      <c r="AV179" s="191" t="s">
        <v>85</v>
      </c>
      <c r="AW179" s="191" t="s">
        <v>33</v>
      </c>
      <c r="AX179" s="191" t="s">
        <v>78</v>
      </c>
      <c r="AY179" s="193" t="s">
        <v>164</v>
      </c>
    </row>
    <row r="180" spans="1:65" s="191" customFormat="1" ht="33.75" x14ac:dyDescent="0.2">
      <c r="B180" s="192"/>
      <c r="D180" s="185" t="s">
        <v>175</v>
      </c>
      <c r="E180" s="193" t="s">
        <v>1</v>
      </c>
      <c r="F180" s="194" t="s">
        <v>1328</v>
      </c>
      <c r="H180" s="193" t="s">
        <v>1</v>
      </c>
      <c r="I180" s="228"/>
      <c r="L180" s="192"/>
      <c r="M180" s="195"/>
      <c r="N180" s="196"/>
      <c r="O180" s="196"/>
      <c r="P180" s="196"/>
      <c r="Q180" s="196"/>
      <c r="R180" s="196"/>
      <c r="S180" s="196"/>
      <c r="T180" s="197"/>
      <c r="AT180" s="193" t="s">
        <v>175</v>
      </c>
      <c r="AU180" s="193" t="s">
        <v>85</v>
      </c>
      <c r="AV180" s="191" t="s">
        <v>85</v>
      </c>
      <c r="AW180" s="191" t="s">
        <v>33</v>
      </c>
      <c r="AX180" s="191" t="s">
        <v>78</v>
      </c>
      <c r="AY180" s="193" t="s">
        <v>164</v>
      </c>
    </row>
    <row r="181" spans="1:65" s="191" customFormat="1" x14ac:dyDescent="0.2">
      <c r="B181" s="192"/>
      <c r="D181" s="185" t="s">
        <v>175</v>
      </c>
      <c r="E181" s="193" t="s">
        <v>1</v>
      </c>
      <c r="F181" s="194" t="s">
        <v>1373</v>
      </c>
      <c r="H181" s="193" t="s">
        <v>1</v>
      </c>
      <c r="I181" s="228"/>
      <c r="L181" s="192"/>
      <c r="M181" s="195"/>
      <c r="N181" s="196"/>
      <c r="O181" s="196"/>
      <c r="P181" s="196"/>
      <c r="Q181" s="196"/>
      <c r="R181" s="196"/>
      <c r="S181" s="196"/>
      <c r="T181" s="197"/>
      <c r="AT181" s="193" t="s">
        <v>175</v>
      </c>
      <c r="AU181" s="193" t="s">
        <v>85</v>
      </c>
      <c r="AV181" s="191" t="s">
        <v>85</v>
      </c>
      <c r="AW181" s="191" t="s">
        <v>33</v>
      </c>
      <c r="AX181" s="191" t="s">
        <v>78</v>
      </c>
      <c r="AY181" s="193" t="s">
        <v>164</v>
      </c>
    </row>
    <row r="182" spans="1:65" s="191" customFormat="1" ht="33.75" x14ac:dyDescent="0.2">
      <c r="B182" s="192"/>
      <c r="D182" s="185" t="s">
        <v>175</v>
      </c>
      <c r="E182" s="193" t="s">
        <v>1</v>
      </c>
      <c r="F182" s="194" t="s">
        <v>1374</v>
      </c>
      <c r="H182" s="193" t="s">
        <v>1</v>
      </c>
      <c r="I182" s="228"/>
      <c r="L182" s="192"/>
      <c r="M182" s="195"/>
      <c r="N182" s="196"/>
      <c r="O182" s="196"/>
      <c r="P182" s="196"/>
      <c r="Q182" s="196"/>
      <c r="R182" s="196"/>
      <c r="S182" s="196"/>
      <c r="T182" s="197"/>
      <c r="AT182" s="193" t="s">
        <v>175</v>
      </c>
      <c r="AU182" s="193" t="s">
        <v>85</v>
      </c>
      <c r="AV182" s="191" t="s">
        <v>85</v>
      </c>
      <c r="AW182" s="191" t="s">
        <v>33</v>
      </c>
      <c r="AX182" s="191" t="s">
        <v>78</v>
      </c>
      <c r="AY182" s="193" t="s">
        <v>164</v>
      </c>
    </row>
    <row r="183" spans="1:65" s="191" customFormat="1" x14ac:dyDescent="0.2">
      <c r="B183" s="192"/>
      <c r="D183" s="185" t="s">
        <v>175</v>
      </c>
      <c r="E183" s="193" t="s">
        <v>1</v>
      </c>
      <c r="F183" s="194" t="s">
        <v>1375</v>
      </c>
      <c r="H183" s="193" t="s">
        <v>1</v>
      </c>
      <c r="I183" s="228"/>
      <c r="L183" s="192"/>
      <c r="M183" s="195"/>
      <c r="N183" s="196"/>
      <c r="O183" s="196"/>
      <c r="P183" s="196"/>
      <c r="Q183" s="196"/>
      <c r="R183" s="196"/>
      <c r="S183" s="196"/>
      <c r="T183" s="197"/>
      <c r="AT183" s="193" t="s">
        <v>175</v>
      </c>
      <c r="AU183" s="193" t="s">
        <v>85</v>
      </c>
      <c r="AV183" s="191" t="s">
        <v>85</v>
      </c>
      <c r="AW183" s="191" t="s">
        <v>33</v>
      </c>
      <c r="AX183" s="191" t="s">
        <v>78</v>
      </c>
      <c r="AY183" s="193" t="s">
        <v>164</v>
      </c>
    </row>
    <row r="184" spans="1:65" s="191" customFormat="1" x14ac:dyDescent="0.2">
      <c r="B184" s="192"/>
      <c r="D184" s="185" t="s">
        <v>175</v>
      </c>
      <c r="E184" s="193" t="s">
        <v>1</v>
      </c>
      <c r="F184" s="194" t="s">
        <v>1376</v>
      </c>
      <c r="H184" s="193" t="s">
        <v>1</v>
      </c>
      <c r="I184" s="228"/>
      <c r="L184" s="192"/>
      <c r="M184" s="195"/>
      <c r="N184" s="196"/>
      <c r="O184" s="196"/>
      <c r="P184" s="196"/>
      <c r="Q184" s="196"/>
      <c r="R184" s="196"/>
      <c r="S184" s="196"/>
      <c r="T184" s="197"/>
      <c r="AT184" s="193" t="s">
        <v>175</v>
      </c>
      <c r="AU184" s="193" t="s">
        <v>85</v>
      </c>
      <c r="AV184" s="191" t="s">
        <v>85</v>
      </c>
      <c r="AW184" s="191" t="s">
        <v>33</v>
      </c>
      <c r="AX184" s="191" t="s">
        <v>78</v>
      </c>
      <c r="AY184" s="193" t="s">
        <v>164</v>
      </c>
    </row>
    <row r="185" spans="1:65" s="198" customFormat="1" x14ac:dyDescent="0.2">
      <c r="B185" s="199"/>
      <c r="D185" s="185" t="s">
        <v>175</v>
      </c>
      <c r="E185" s="200" t="s">
        <v>1</v>
      </c>
      <c r="F185" s="201" t="s">
        <v>87</v>
      </c>
      <c r="H185" s="202">
        <v>2</v>
      </c>
      <c r="I185" s="229"/>
      <c r="L185" s="199"/>
      <c r="M185" s="203"/>
      <c r="N185" s="204"/>
      <c r="O185" s="204"/>
      <c r="P185" s="204"/>
      <c r="Q185" s="204"/>
      <c r="R185" s="204"/>
      <c r="S185" s="204"/>
      <c r="T185" s="205"/>
      <c r="AT185" s="200" t="s">
        <v>175</v>
      </c>
      <c r="AU185" s="200" t="s">
        <v>85</v>
      </c>
      <c r="AV185" s="198" t="s">
        <v>87</v>
      </c>
      <c r="AW185" s="198" t="s">
        <v>33</v>
      </c>
      <c r="AX185" s="198" t="s">
        <v>85</v>
      </c>
      <c r="AY185" s="200" t="s">
        <v>164</v>
      </c>
    </row>
    <row r="186" spans="1:65" s="97" customFormat="1" ht="21.75" customHeight="1" x14ac:dyDescent="0.2">
      <c r="A186" s="95"/>
      <c r="B186" s="94"/>
      <c r="C186" s="173" t="s">
        <v>245</v>
      </c>
      <c r="D186" s="173" t="s">
        <v>166</v>
      </c>
      <c r="E186" s="174" t="s">
        <v>1377</v>
      </c>
      <c r="F186" s="175" t="s">
        <v>1378</v>
      </c>
      <c r="G186" s="176" t="s">
        <v>564</v>
      </c>
      <c r="H186" s="177">
        <v>2</v>
      </c>
      <c r="I186" s="73"/>
      <c r="J186" s="178">
        <f>ROUND(I186*H186,2)</f>
        <v>0</v>
      </c>
      <c r="K186" s="175" t="s">
        <v>1</v>
      </c>
      <c r="L186" s="94"/>
      <c r="M186" s="179" t="s">
        <v>1</v>
      </c>
      <c r="N186" s="180" t="s">
        <v>43</v>
      </c>
      <c r="O186" s="181">
        <v>0</v>
      </c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95"/>
      <c r="V186" s="95"/>
      <c r="W186" s="95"/>
      <c r="X186" s="95"/>
      <c r="Y186" s="95"/>
      <c r="Z186" s="95"/>
      <c r="AA186" s="95"/>
      <c r="AB186" s="95"/>
      <c r="AC186" s="95"/>
      <c r="AD186" s="95"/>
      <c r="AE186" s="95"/>
      <c r="AR186" s="183" t="s">
        <v>565</v>
      </c>
      <c r="AT186" s="183" t="s">
        <v>166</v>
      </c>
      <c r="AU186" s="183" t="s">
        <v>85</v>
      </c>
      <c r="AY186" s="87" t="s">
        <v>164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87" t="s">
        <v>85</v>
      </c>
      <c r="BK186" s="184">
        <f>ROUND(I186*H186,2)</f>
        <v>0</v>
      </c>
      <c r="BL186" s="87" t="s">
        <v>565</v>
      </c>
      <c r="BM186" s="183" t="s">
        <v>1379</v>
      </c>
    </row>
    <row r="187" spans="1:65" s="191" customFormat="1" x14ac:dyDescent="0.2">
      <c r="B187" s="192"/>
      <c r="D187" s="185" t="s">
        <v>175</v>
      </c>
      <c r="E187" s="193" t="s">
        <v>1</v>
      </c>
      <c r="F187" s="194" t="s">
        <v>421</v>
      </c>
      <c r="H187" s="193" t="s">
        <v>1</v>
      </c>
      <c r="I187" s="228"/>
      <c r="L187" s="192"/>
      <c r="M187" s="195"/>
      <c r="N187" s="196"/>
      <c r="O187" s="196"/>
      <c r="P187" s="196"/>
      <c r="Q187" s="196"/>
      <c r="R187" s="196"/>
      <c r="S187" s="196"/>
      <c r="T187" s="197"/>
      <c r="AT187" s="193" t="s">
        <v>175</v>
      </c>
      <c r="AU187" s="193" t="s">
        <v>85</v>
      </c>
      <c r="AV187" s="191" t="s">
        <v>85</v>
      </c>
      <c r="AW187" s="191" t="s">
        <v>33</v>
      </c>
      <c r="AX187" s="191" t="s">
        <v>78</v>
      </c>
      <c r="AY187" s="193" t="s">
        <v>164</v>
      </c>
    </row>
    <row r="188" spans="1:65" s="191" customFormat="1" x14ac:dyDescent="0.2">
      <c r="B188" s="192"/>
      <c r="D188" s="185" t="s">
        <v>175</v>
      </c>
      <c r="E188" s="193" t="s">
        <v>1</v>
      </c>
      <c r="F188" s="194" t="s">
        <v>1380</v>
      </c>
      <c r="H188" s="193" t="s">
        <v>1</v>
      </c>
      <c r="I188" s="228"/>
      <c r="L188" s="192"/>
      <c r="M188" s="195"/>
      <c r="N188" s="196"/>
      <c r="O188" s="196"/>
      <c r="P188" s="196"/>
      <c r="Q188" s="196"/>
      <c r="R188" s="196"/>
      <c r="S188" s="196"/>
      <c r="T188" s="197"/>
      <c r="AT188" s="193" t="s">
        <v>175</v>
      </c>
      <c r="AU188" s="193" t="s">
        <v>85</v>
      </c>
      <c r="AV188" s="191" t="s">
        <v>85</v>
      </c>
      <c r="AW188" s="191" t="s">
        <v>33</v>
      </c>
      <c r="AX188" s="191" t="s">
        <v>78</v>
      </c>
      <c r="AY188" s="193" t="s">
        <v>164</v>
      </c>
    </row>
    <row r="189" spans="1:65" s="191" customFormat="1" ht="22.5" x14ac:dyDescent="0.2">
      <c r="B189" s="192"/>
      <c r="D189" s="185" t="s">
        <v>175</v>
      </c>
      <c r="E189" s="193" t="s">
        <v>1</v>
      </c>
      <c r="F189" s="194" t="s">
        <v>1345</v>
      </c>
      <c r="H189" s="193" t="s">
        <v>1</v>
      </c>
      <c r="I189" s="228"/>
      <c r="L189" s="192"/>
      <c r="M189" s="195"/>
      <c r="N189" s="196"/>
      <c r="O189" s="196"/>
      <c r="P189" s="196"/>
      <c r="Q189" s="196"/>
      <c r="R189" s="196"/>
      <c r="S189" s="196"/>
      <c r="T189" s="197"/>
      <c r="AT189" s="193" t="s">
        <v>175</v>
      </c>
      <c r="AU189" s="193" t="s">
        <v>85</v>
      </c>
      <c r="AV189" s="191" t="s">
        <v>85</v>
      </c>
      <c r="AW189" s="191" t="s">
        <v>33</v>
      </c>
      <c r="AX189" s="191" t="s">
        <v>78</v>
      </c>
      <c r="AY189" s="193" t="s">
        <v>164</v>
      </c>
    </row>
    <row r="190" spans="1:65" s="191" customFormat="1" ht="22.5" x14ac:dyDescent="0.2">
      <c r="B190" s="192"/>
      <c r="D190" s="185" t="s">
        <v>175</v>
      </c>
      <c r="E190" s="193" t="s">
        <v>1</v>
      </c>
      <c r="F190" s="194" t="s">
        <v>1346</v>
      </c>
      <c r="H190" s="193" t="s">
        <v>1</v>
      </c>
      <c r="I190" s="228"/>
      <c r="L190" s="192"/>
      <c r="M190" s="195"/>
      <c r="N190" s="196"/>
      <c r="O190" s="196"/>
      <c r="P190" s="196"/>
      <c r="Q190" s="196"/>
      <c r="R190" s="196"/>
      <c r="S190" s="196"/>
      <c r="T190" s="197"/>
      <c r="AT190" s="193" t="s">
        <v>175</v>
      </c>
      <c r="AU190" s="193" t="s">
        <v>85</v>
      </c>
      <c r="AV190" s="191" t="s">
        <v>85</v>
      </c>
      <c r="AW190" s="191" t="s">
        <v>33</v>
      </c>
      <c r="AX190" s="191" t="s">
        <v>78</v>
      </c>
      <c r="AY190" s="193" t="s">
        <v>164</v>
      </c>
    </row>
    <row r="191" spans="1:65" s="191" customFormat="1" ht="22.5" x14ac:dyDescent="0.2">
      <c r="B191" s="192"/>
      <c r="D191" s="185" t="s">
        <v>175</v>
      </c>
      <c r="E191" s="193" t="s">
        <v>1</v>
      </c>
      <c r="F191" s="194" t="s">
        <v>1347</v>
      </c>
      <c r="H191" s="193" t="s">
        <v>1</v>
      </c>
      <c r="I191" s="228"/>
      <c r="L191" s="192"/>
      <c r="M191" s="195"/>
      <c r="N191" s="196"/>
      <c r="O191" s="196"/>
      <c r="P191" s="196"/>
      <c r="Q191" s="196"/>
      <c r="R191" s="196"/>
      <c r="S191" s="196"/>
      <c r="T191" s="197"/>
      <c r="AT191" s="193" t="s">
        <v>175</v>
      </c>
      <c r="AU191" s="193" t="s">
        <v>85</v>
      </c>
      <c r="AV191" s="191" t="s">
        <v>85</v>
      </c>
      <c r="AW191" s="191" t="s">
        <v>33</v>
      </c>
      <c r="AX191" s="191" t="s">
        <v>78</v>
      </c>
      <c r="AY191" s="193" t="s">
        <v>164</v>
      </c>
    </row>
    <row r="192" spans="1:65" s="191" customFormat="1" x14ac:dyDescent="0.2">
      <c r="B192" s="192"/>
      <c r="D192" s="185" t="s">
        <v>175</v>
      </c>
      <c r="E192" s="193" t="s">
        <v>1</v>
      </c>
      <c r="F192" s="194" t="s">
        <v>1348</v>
      </c>
      <c r="H192" s="193" t="s">
        <v>1</v>
      </c>
      <c r="I192" s="228"/>
      <c r="L192" s="192"/>
      <c r="M192" s="195"/>
      <c r="N192" s="196"/>
      <c r="O192" s="196"/>
      <c r="P192" s="196"/>
      <c r="Q192" s="196"/>
      <c r="R192" s="196"/>
      <c r="S192" s="196"/>
      <c r="T192" s="197"/>
      <c r="AT192" s="193" t="s">
        <v>175</v>
      </c>
      <c r="AU192" s="193" t="s">
        <v>85</v>
      </c>
      <c r="AV192" s="191" t="s">
        <v>85</v>
      </c>
      <c r="AW192" s="191" t="s">
        <v>33</v>
      </c>
      <c r="AX192" s="191" t="s">
        <v>78</v>
      </c>
      <c r="AY192" s="193" t="s">
        <v>164</v>
      </c>
    </row>
    <row r="193" spans="1:65" s="198" customFormat="1" x14ac:dyDescent="0.2">
      <c r="B193" s="199"/>
      <c r="D193" s="185" t="s">
        <v>175</v>
      </c>
      <c r="E193" s="200" t="s">
        <v>1</v>
      </c>
      <c r="F193" s="201" t="s">
        <v>87</v>
      </c>
      <c r="H193" s="202">
        <v>2</v>
      </c>
      <c r="I193" s="229"/>
      <c r="L193" s="199"/>
      <c r="M193" s="203"/>
      <c r="N193" s="204"/>
      <c r="O193" s="204"/>
      <c r="P193" s="204"/>
      <c r="Q193" s="204"/>
      <c r="R193" s="204"/>
      <c r="S193" s="204"/>
      <c r="T193" s="205"/>
      <c r="AT193" s="200" t="s">
        <v>175</v>
      </c>
      <c r="AU193" s="200" t="s">
        <v>85</v>
      </c>
      <c r="AV193" s="198" t="s">
        <v>87</v>
      </c>
      <c r="AW193" s="198" t="s">
        <v>33</v>
      </c>
      <c r="AX193" s="198" t="s">
        <v>85</v>
      </c>
      <c r="AY193" s="200" t="s">
        <v>164</v>
      </c>
    </row>
    <row r="194" spans="1:65" s="97" customFormat="1" ht="16.5" customHeight="1" x14ac:dyDescent="0.2">
      <c r="A194" s="95"/>
      <c r="B194" s="94"/>
      <c r="C194" s="173" t="s">
        <v>250</v>
      </c>
      <c r="D194" s="173" t="s">
        <v>166</v>
      </c>
      <c r="E194" s="174" t="s">
        <v>1381</v>
      </c>
      <c r="F194" s="175" t="s">
        <v>1382</v>
      </c>
      <c r="G194" s="176" t="s">
        <v>564</v>
      </c>
      <c r="H194" s="177">
        <v>1</v>
      </c>
      <c r="I194" s="73"/>
      <c r="J194" s="178">
        <f>ROUND(I194*H194,2)</f>
        <v>0</v>
      </c>
      <c r="K194" s="175" t="s">
        <v>1</v>
      </c>
      <c r="L194" s="94"/>
      <c r="M194" s="179" t="s">
        <v>1</v>
      </c>
      <c r="N194" s="180" t="s">
        <v>43</v>
      </c>
      <c r="O194" s="181">
        <v>0</v>
      </c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95"/>
      <c r="V194" s="95"/>
      <c r="W194" s="95"/>
      <c r="X194" s="95"/>
      <c r="Y194" s="95"/>
      <c r="Z194" s="95"/>
      <c r="AA194" s="95"/>
      <c r="AB194" s="95"/>
      <c r="AC194" s="95"/>
      <c r="AD194" s="95"/>
      <c r="AE194" s="95"/>
      <c r="AR194" s="183" t="s">
        <v>565</v>
      </c>
      <c r="AT194" s="183" t="s">
        <v>166</v>
      </c>
      <c r="AU194" s="183" t="s">
        <v>85</v>
      </c>
      <c r="AY194" s="87" t="s">
        <v>164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87" t="s">
        <v>85</v>
      </c>
      <c r="BK194" s="184">
        <f>ROUND(I194*H194,2)</f>
        <v>0</v>
      </c>
      <c r="BL194" s="87" t="s">
        <v>565</v>
      </c>
      <c r="BM194" s="183" t="s">
        <v>1383</v>
      </c>
    </row>
    <row r="195" spans="1:65" s="191" customFormat="1" x14ac:dyDescent="0.2">
      <c r="B195" s="192"/>
      <c r="D195" s="185" t="s">
        <v>175</v>
      </c>
      <c r="E195" s="193" t="s">
        <v>1</v>
      </c>
      <c r="F195" s="194" t="s">
        <v>421</v>
      </c>
      <c r="H195" s="193" t="s">
        <v>1</v>
      </c>
      <c r="I195" s="228"/>
      <c r="L195" s="192"/>
      <c r="M195" s="195"/>
      <c r="N195" s="196"/>
      <c r="O195" s="196"/>
      <c r="P195" s="196"/>
      <c r="Q195" s="196"/>
      <c r="R195" s="196"/>
      <c r="S195" s="196"/>
      <c r="T195" s="197"/>
      <c r="AT195" s="193" t="s">
        <v>175</v>
      </c>
      <c r="AU195" s="193" t="s">
        <v>85</v>
      </c>
      <c r="AV195" s="191" t="s">
        <v>85</v>
      </c>
      <c r="AW195" s="191" t="s">
        <v>33</v>
      </c>
      <c r="AX195" s="191" t="s">
        <v>78</v>
      </c>
      <c r="AY195" s="193" t="s">
        <v>164</v>
      </c>
    </row>
    <row r="196" spans="1:65" s="191" customFormat="1" x14ac:dyDescent="0.2">
      <c r="B196" s="192"/>
      <c r="D196" s="185" t="s">
        <v>175</v>
      </c>
      <c r="E196" s="193" t="s">
        <v>1</v>
      </c>
      <c r="F196" s="194" t="s">
        <v>1384</v>
      </c>
      <c r="H196" s="193" t="s">
        <v>1</v>
      </c>
      <c r="I196" s="228"/>
      <c r="L196" s="192"/>
      <c r="M196" s="195"/>
      <c r="N196" s="196"/>
      <c r="O196" s="196"/>
      <c r="P196" s="196"/>
      <c r="Q196" s="196"/>
      <c r="R196" s="196"/>
      <c r="S196" s="196"/>
      <c r="T196" s="197"/>
      <c r="AT196" s="193" t="s">
        <v>175</v>
      </c>
      <c r="AU196" s="193" t="s">
        <v>85</v>
      </c>
      <c r="AV196" s="191" t="s">
        <v>85</v>
      </c>
      <c r="AW196" s="191" t="s">
        <v>33</v>
      </c>
      <c r="AX196" s="191" t="s">
        <v>78</v>
      </c>
      <c r="AY196" s="193" t="s">
        <v>164</v>
      </c>
    </row>
    <row r="197" spans="1:65" s="191" customFormat="1" ht="33.75" x14ac:dyDescent="0.2">
      <c r="B197" s="192"/>
      <c r="D197" s="185" t="s">
        <v>175</v>
      </c>
      <c r="E197" s="193" t="s">
        <v>1</v>
      </c>
      <c r="F197" s="194" t="s">
        <v>1385</v>
      </c>
      <c r="H197" s="193" t="s">
        <v>1</v>
      </c>
      <c r="I197" s="228"/>
      <c r="L197" s="192"/>
      <c r="M197" s="195"/>
      <c r="N197" s="196"/>
      <c r="O197" s="196"/>
      <c r="P197" s="196"/>
      <c r="Q197" s="196"/>
      <c r="R197" s="196"/>
      <c r="S197" s="196"/>
      <c r="T197" s="197"/>
      <c r="AT197" s="193" t="s">
        <v>175</v>
      </c>
      <c r="AU197" s="193" t="s">
        <v>85</v>
      </c>
      <c r="AV197" s="191" t="s">
        <v>85</v>
      </c>
      <c r="AW197" s="191" t="s">
        <v>33</v>
      </c>
      <c r="AX197" s="191" t="s">
        <v>78</v>
      </c>
      <c r="AY197" s="193" t="s">
        <v>164</v>
      </c>
    </row>
    <row r="198" spans="1:65" s="191" customFormat="1" x14ac:dyDescent="0.2">
      <c r="B198" s="192"/>
      <c r="D198" s="185" t="s">
        <v>175</v>
      </c>
      <c r="E198" s="193" t="s">
        <v>1</v>
      </c>
      <c r="F198" s="194" t="s">
        <v>1386</v>
      </c>
      <c r="H198" s="193" t="s">
        <v>1</v>
      </c>
      <c r="I198" s="228"/>
      <c r="L198" s="192"/>
      <c r="M198" s="195"/>
      <c r="N198" s="196"/>
      <c r="O198" s="196"/>
      <c r="P198" s="196"/>
      <c r="Q198" s="196"/>
      <c r="R198" s="196"/>
      <c r="S198" s="196"/>
      <c r="T198" s="197"/>
      <c r="AT198" s="193" t="s">
        <v>175</v>
      </c>
      <c r="AU198" s="193" t="s">
        <v>85</v>
      </c>
      <c r="AV198" s="191" t="s">
        <v>85</v>
      </c>
      <c r="AW198" s="191" t="s">
        <v>33</v>
      </c>
      <c r="AX198" s="191" t="s">
        <v>78</v>
      </c>
      <c r="AY198" s="193" t="s">
        <v>164</v>
      </c>
    </row>
    <row r="199" spans="1:65" s="191" customFormat="1" x14ac:dyDescent="0.2">
      <c r="B199" s="192"/>
      <c r="D199" s="185" t="s">
        <v>175</v>
      </c>
      <c r="E199" s="193" t="s">
        <v>1</v>
      </c>
      <c r="F199" s="194" t="s">
        <v>1387</v>
      </c>
      <c r="H199" s="193" t="s">
        <v>1</v>
      </c>
      <c r="I199" s="228"/>
      <c r="L199" s="192"/>
      <c r="M199" s="195"/>
      <c r="N199" s="196"/>
      <c r="O199" s="196"/>
      <c r="P199" s="196"/>
      <c r="Q199" s="196"/>
      <c r="R199" s="196"/>
      <c r="S199" s="196"/>
      <c r="T199" s="197"/>
      <c r="AT199" s="193" t="s">
        <v>175</v>
      </c>
      <c r="AU199" s="193" t="s">
        <v>85</v>
      </c>
      <c r="AV199" s="191" t="s">
        <v>85</v>
      </c>
      <c r="AW199" s="191" t="s">
        <v>33</v>
      </c>
      <c r="AX199" s="191" t="s">
        <v>78</v>
      </c>
      <c r="AY199" s="193" t="s">
        <v>164</v>
      </c>
    </row>
    <row r="200" spans="1:65" s="191" customFormat="1" x14ac:dyDescent="0.2">
      <c r="B200" s="192"/>
      <c r="D200" s="185" t="s">
        <v>175</v>
      </c>
      <c r="E200" s="193" t="s">
        <v>1</v>
      </c>
      <c r="F200" s="194" t="s">
        <v>1388</v>
      </c>
      <c r="H200" s="193" t="s">
        <v>1</v>
      </c>
      <c r="I200" s="228"/>
      <c r="L200" s="192"/>
      <c r="M200" s="195"/>
      <c r="N200" s="196"/>
      <c r="O200" s="196"/>
      <c r="P200" s="196"/>
      <c r="Q200" s="196"/>
      <c r="R200" s="196"/>
      <c r="S200" s="196"/>
      <c r="T200" s="197"/>
      <c r="AT200" s="193" t="s">
        <v>175</v>
      </c>
      <c r="AU200" s="193" t="s">
        <v>85</v>
      </c>
      <c r="AV200" s="191" t="s">
        <v>85</v>
      </c>
      <c r="AW200" s="191" t="s">
        <v>33</v>
      </c>
      <c r="AX200" s="191" t="s">
        <v>78</v>
      </c>
      <c r="AY200" s="193" t="s">
        <v>164</v>
      </c>
    </row>
    <row r="201" spans="1:65" s="191" customFormat="1" x14ac:dyDescent="0.2">
      <c r="B201" s="192"/>
      <c r="D201" s="185" t="s">
        <v>175</v>
      </c>
      <c r="E201" s="193" t="s">
        <v>1</v>
      </c>
      <c r="F201" s="194" t="s">
        <v>1389</v>
      </c>
      <c r="H201" s="193" t="s">
        <v>1</v>
      </c>
      <c r="I201" s="228"/>
      <c r="L201" s="192"/>
      <c r="M201" s="195"/>
      <c r="N201" s="196"/>
      <c r="O201" s="196"/>
      <c r="P201" s="196"/>
      <c r="Q201" s="196"/>
      <c r="R201" s="196"/>
      <c r="S201" s="196"/>
      <c r="T201" s="197"/>
      <c r="AT201" s="193" t="s">
        <v>175</v>
      </c>
      <c r="AU201" s="193" t="s">
        <v>85</v>
      </c>
      <c r="AV201" s="191" t="s">
        <v>85</v>
      </c>
      <c r="AW201" s="191" t="s">
        <v>33</v>
      </c>
      <c r="AX201" s="191" t="s">
        <v>78</v>
      </c>
      <c r="AY201" s="193" t="s">
        <v>164</v>
      </c>
    </row>
    <row r="202" spans="1:65" s="191" customFormat="1" x14ac:dyDescent="0.2">
      <c r="B202" s="192"/>
      <c r="D202" s="185" t="s">
        <v>175</v>
      </c>
      <c r="E202" s="193" t="s">
        <v>1</v>
      </c>
      <c r="F202" s="194" t="s">
        <v>1390</v>
      </c>
      <c r="H202" s="193" t="s">
        <v>1</v>
      </c>
      <c r="I202" s="228"/>
      <c r="L202" s="192"/>
      <c r="M202" s="195"/>
      <c r="N202" s="196"/>
      <c r="O202" s="196"/>
      <c r="P202" s="196"/>
      <c r="Q202" s="196"/>
      <c r="R202" s="196"/>
      <c r="S202" s="196"/>
      <c r="T202" s="197"/>
      <c r="AT202" s="193" t="s">
        <v>175</v>
      </c>
      <c r="AU202" s="193" t="s">
        <v>85</v>
      </c>
      <c r="AV202" s="191" t="s">
        <v>85</v>
      </c>
      <c r="AW202" s="191" t="s">
        <v>33</v>
      </c>
      <c r="AX202" s="191" t="s">
        <v>78</v>
      </c>
      <c r="AY202" s="193" t="s">
        <v>164</v>
      </c>
    </row>
    <row r="203" spans="1:65" s="198" customFormat="1" x14ac:dyDescent="0.2">
      <c r="B203" s="199"/>
      <c r="D203" s="185" t="s">
        <v>175</v>
      </c>
      <c r="E203" s="200" t="s">
        <v>1</v>
      </c>
      <c r="F203" s="201" t="s">
        <v>85</v>
      </c>
      <c r="H203" s="202">
        <v>1</v>
      </c>
      <c r="I203" s="229"/>
      <c r="L203" s="199"/>
      <c r="M203" s="203"/>
      <c r="N203" s="204"/>
      <c r="O203" s="204"/>
      <c r="P203" s="204"/>
      <c r="Q203" s="204"/>
      <c r="R203" s="204"/>
      <c r="S203" s="204"/>
      <c r="T203" s="205"/>
      <c r="AT203" s="200" t="s">
        <v>175</v>
      </c>
      <c r="AU203" s="200" t="s">
        <v>85</v>
      </c>
      <c r="AV203" s="198" t="s">
        <v>87</v>
      </c>
      <c r="AW203" s="198" t="s">
        <v>33</v>
      </c>
      <c r="AX203" s="198" t="s">
        <v>85</v>
      </c>
      <c r="AY203" s="200" t="s">
        <v>164</v>
      </c>
    </row>
    <row r="204" spans="1:65" s="97" customFormat="1" ht="16.5" customHeight="1" x14ac:dyDescent="0.2">
      <c r="A204" s="95"/>
      <c r="B204" s="94"/>
      <c r="C204" s="173" t="s">
        <v>8</v>
      </c>
      <c r="D204" s="173" t="s">
        <v>166</v>
      </c>
      <c r="E204" s="174" t="s">
        <v>1391</v>
      </c>
      <c r="F204" s="175" t="s">
        <v>1931</v>
      </c>
      <c r="G204" s="176" t="s">
        <v>564</v>
      </c>
      <c r="H204" s="177">
        <v>1</v>
      </c>
      <c r="I204" s="73"/>
      <c r="J204" s="178">
        <f>ROUND(I204*H204,2)</f>
        <v>0</v>
      </c>
      <c r="K204" s="175" t="s">
        <v>1</v>
      </c>
      <c r="L204" s="94"/>
      <c r="M204" s="179" t="s">
        <v>1</v>
      </c>
      <c r="N204" s="180" t="s">
        <v>43</v>
      </c>
      <c r="O204" s="181">
        <v>0</v>
      </c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95"/>
      <c r="V204" s="95"/>
      <c r="W204" s="95"/>
      <c r="X204" s="95"/>
      <c r="Y204" s="95"/>
      <c r="Z204" s="95"/>
      <c r="AA204" s="95"/>
      <c r="AB204" s="95"/>
      <c r="AC204" s="95"/>
      <c r="AD204" s="95"/>
      <c r="AE204" s="95"/>
      <c r="AR204" s="183" t="s">
        <v>565</v>
      </c>
      <c r="AT204" s="183" t="s">
        <v>166</v>
      </c>
      <c r="AU204" s="183" t="s">
        <v>85</v>
      </c>
      <c r="AY204" s="87" t="s">
        <v>164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87" t="s">
        <v>85</v>
      </c>
      <c r="BK204" s="184">
        <f>ROUND(I204*H204,2)</f>
        <v>0</v>
      </c>
      <c r="BL204" s="87" t="s">
        <v>565</v>
      </c>
      <c r="BM204" s="183" t="s">
        <v>1392</v>
      </c>
    </row>
    <row r="205" spans="1:65" s="191" customFormat="1" x14ac:dyDescent="0.2">
      <c r="B205" s="192"/>
      <c r="D205" s="185" t="s">
        <v>175</v>
      </c>
      <c r="E205" s="193" t="s">
        <v>1</v>
      </c>
      <c r="F205" s="194" t="s">
        <v>421</v>
      </c>
      <c r="H205" s="193" t="s">
        <v>1</v>
      </c>
      <c r="I205" s="228"/>
      <c r="L205" s="192"/>
      <c r="M205" s="195"/>
      <c r="N205" s="196"/>
      <c r="O205" s="196"/>
      <c r="P205" s="196"/>
      <c r="Q205" s="196"/>
      <c r="R205" s="196"/>
      <c r="S205" s="196"/>
      <c r="T205" s="197"/>
      <c r="AT205" s="193" t="s">
        <v>175</v>
      </c>
      <c r="AU205" s="193" t="s">
        <v>85</v>
      </c>
      <c r="AV205" s="191" t="s">
        <v>85</v>
      </c>
      <c r="AW205" s="191" t="s">
        <v>33</v>
      </c>
      <c r="AX205" s="191" t="s">
        <v>78</v>
      </c>
      <c r="AY205" s="193" t="s">
        <v>164</v>
      </c>
    </row>
    <row r="206" spans="1:65" s="191" customFormat="1" x14ac:dyDescent="0.2">
      <c r="B206" s="192"/>
      <c r="D206" s="185" t="s">
        <v>175</v>
      </c>
      <c r="E206" s="193" t="s">
        <v>1</v>
      </c>
      <c r="F206" s="194" t="s">
        <v>1393</v>
      </c>
      <c r="H206" s="193" t="s">
        <v>1</v>
      </c>
      <c r="I206" s="228"/>
      <c r="L206" s="192"/>
      <c r="M206" s="195"/>
      <c r="N206" s="196"/>
      <c r="O206" s="196"/>
      <c r="P206" s="196"/>
      <c r="Q206" s="196"/>
      <c r="R206" s="196"/>
      <c r="S206" s="196"/>
      <c r="T206" s="197"/>
      <c r="AT206" s="193" t="s">
        <v>175</v>
      </c>
      <c r="AU206" s="193" t="s">
        <v>85</v>
      </c>
      <c r="AV206" s="191" t="s">
        <v>85</v>
      </c>
      <c r="AW206" s="191" t="s">
        <v>33</v>
      </c>
      <c r="AX206" s="191" t="s">
        <v>78</v>
      </c>
      <c r="AY206" s="193" t="s">
        <v>164</v>
      </c>
    </row>
    <row r="207" spans="1:65" s="191" customFormat="1" x14ac:dyDescent="0.2">
      <c r="B207" s="192"/>
      <c r="D207" s="185" t="s">
        <v>175</v>
      </c>
      <c r="E207" s="193" t="s">
        <v>1</v>
      </c>
      <c r="F207" s="194" t="s">
        <v>1394</v>
      </c>
      <c r="H207" s="193" t="s">
        <v>1</v>
      </c>
      <c r="I207" s="228"/>
      <c r="L207" s="192"/>
      <c r="M207" s="195"/>
      <c r="N207" s="196"/>
      <c r="O207" s="196"/>
      <c r="P207" s="196"/>
      <c r="Q207" s="196"/>
      <c r="R207" s="196"/>
      <c r="S207" s="196"/>
      <c r="T207" s="197"/>
      <c r="AT207" s="193" t="s">
        <v>175</v>
      </c>
      <c r="AU207" s="193" t="s">
        <v>85</v>
      </c>
      <c r="AV207" s="191" t="s">
        <v>85</v>
      </c>
      <c r="AW207" s="191" t="s">
        <v>33</v>
      </c>
      <c r="AX207" s="191" t="s">
        <v>78</v>
      </c>
      <c r="AY207" s="193" t="s">
        <v>164</v>
      </c>
    </row>
    <row r="208" spans="1:65" s="191" customFormat="1" x14ac:dyDescent="0.2">
      <c r="B208" s="192"/>
      <c r="D208" s="185" t="s">
        <v>175</v>
      </c>
      <c r="E208" s="193" t="s">
        <v>1</v>
      </c>
      <c r="F208" s="194" t="s">
        <v>1395</v>
      </c>
      <c r="H208" s="193" t="s">
        <v>1</v>
      </c>
      <c r="I208" s="228"/>
      <c r="L208" s="192"/>
      <c r="M208" s="195"/>
      <c r="N208" s="196"/>
      <c r="O208" s="196"/>
      <c r="P208" s="196"/>
      <c r="Q208" s="196"/>
      <c r="R208" s="196"/>
      <c r="S208" s="196"/>
      <c r="T208" s="197"/>
      <c r="AT208" s="193" t="s">
        <v>175</v>
      </c>
      <c r="AU208" s="193" t="s">
        <v>85</v>
      </c>
      <c r="AV208" s="191" t="s">
        <v>85</v>
      </c>
      <c r="AW208" s="191" t="s">
        <v>33</v>
      </c>
      <c r="AX208" s="191" t="s">
        <v>78</v>
      </c>
      <c r="AY208" s="193" t="s">
        <v>164</v>
      </c>
    </row>
    <row r="209" spans="1:65" s="191" customFormat="1" x14ac:dyDescent="0.2">
      <c r="B209" s="192"/>
      <c r="D209" s="185" t="s">
        <v>175</v>
      </c>
      <c r="E209" s="193" t="s">
        <v>1</v>
      </c>
      <c r="F209" s="194" t="s">
        <v>1396</v>
      </c>
      <c r="H209" s="193" t="s">
        <v>1</v>
      </c>
      <c r="I209" s="228"/>
      <c r="L209" s="192"/>
      <c r="M209" s="195"/>
      <c r="N209" s="196"/>
      <c r="O209" s="196"/>
      <c r="P209" s="196"/>
      <c r="Q209" s="196"/>
      <c r="R209" s="196"/>
      <c r="S209" s="196"/>
      <c r="T209" s="197"/>
      <c r="AT209" s="193" t="s">
        <v>175</v>
      </c>
      <c r="AU209" s="193" t="s">
        <v>85</v>
      </c>
      <c r="AV209" s="191" t="s">
        <v>85</v>
      </c>
      <c r="AW209" s="191" t="s">
        <v>33</v>
      </c>
      <c r="AX209" s="191" t="s">
        <v>78</v>
      </c>
      <c r="AY209" s="193" t="s">
        <v>164</v>
      </c>
    </row>
    <row r="210" spans="1:65" s="198" customFormat="1" x14ac:dyDescent="0.2">
      <c r="B210" s="199"/>
      <c r="D210" s="185" t="s">
        <v>175</v>
      </c>
      <c r="E210" s="200" t="s">
        <v>1</v>
      </c>
      <c r="F210" s="201" t="s">
        <v>85</v>
      </c>
      <c r="H210" s="202">
        <v>1</v>
      </c>
      <c r="I210" s="229"/>
      <c r="L210" s="199"/>
      <c r="M210" s="203"/>
      <c r="N210" s="204"/>
      <c r="O210" s="204"/>
      <c r="P210" s="204"/>
      <c r="Q210" s="204"/>
      <c r="R210" s="204"/>
      <c r="S210" s="204"/>
      <c r="T210" s="205"/>
      <c r="AT210" s="200" t="s">
        <v>175</v>
      </c>
      <c r="AU210" s="200" t="s">
        <v>85</v>
      </c>
      <c r="AV210" s="198" t="s">
        <v>87</v>
      </c>
      <c r="AW210" s="198" t="s">
        <v>33</v>
      </c>
      <c r="AX210" s="198" t="s">
        <v>85</v>
      </c>
      <c r="AY210" s="200" t="s">
        <v>164</v>
      </c>
    </row>
    <row r="211" spans="1:65" s="97" customFormat="1" ht="21.75" customHeight="1" x14ac:dyDescent="0.2">
      <c r="A211" s="95"/>
      <c r="B211" s="94"/>
      <c r="C211" s="173" t="s">
        <v>263</v>
      </c>
      <c r="D211" s="173" t="s">
        <v>166</v>
      </c>
      <c r="E211" s="174" t="s">
        <v>1397</v>
      </c>
      <c r="F211" s="175" t="s">
        <v>1398</v>
      </c>
      <c r="G211" s="176" t="s">
        <v>564</v>
      </c>
      <c r="H211" s="177">
        <v>1</v>
      </c>
      <c r="I211" s="73"/>
      <c r="J211" s="178">
        <f>ROUND(I211*H211,2)</f>
        <v>0</v>
      </c>
      <c r="K211" s="175" t="s">
        <v>1</v>
      </c>
      <c r="L211" s="94"/>
      <c r="M211" s="179" t="s">
        <v>1</v>
      </c>
      <c r="N211" s="180" t="s">
        <v>43</v>
      </c>
      <c r="O211" s="181">
        <v>0</v>
      </c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95"/>
      <c r="V211" s="95"/>
      <c r="W211" s="95"/>
      <c r="X211" s="95"/>
      <c r="Y211" s="95"/>
      <c r="Z211" s="95"/>
      <c r="AA211" s="95"/>
      <c r="AB211" s="95"/>
      <c r="AC211" s="95"/>
      <c r="AD211" s="95"/>
      <c r="AE211" s="95"/>
      <c r="AR211" s="183" t="s">
        <v>565</v>
      </c>
      <c r="AT211" s="183" t="s">
        <v>166</v>
      </c>
      <c r="AU211" s="183" t="s">
        <v>85</v>
      </c>
      <c r="AY211" s="87" t="s">
        <v>164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87" t="s">
        <v>85</v>
      </c>
      <c r="BK211" s="184">
        <f>ROUND(I211*H211,2)</f>
        <v>0</v>
      </c>
      <c r="BL211" s="87" t="s">
        <v>565</v>
      </c>
      <c r="BM211" s="183" t="s">
        <v>1399</v>
      </c>
    </row>
    <row r="212" spans="1:65" s="191" customFormat="1" x14ac:dyDescent="0.2">
      <c r="B212" s="192"/>
      <c r="D212" s="185" t="s">
        <v>175</v>
      </c>
      <c r="E212" s="193" t="s">
        <v>1</v>
      </c>
      <c r="F212" s="194" t="s">
        <v>421</v>
      </c>
      <c r="H212" s="193" t="s">
        <v>1</v>
      </c>
      <c r="I212" s="228"/>
      <c r="L212" s="192"/>
      <c r="M212" s="195"/>
      <c r="N212" s="196"/>
      <c r="O212" s="196"/>
      <c r="P212" s="196"/>
      <c r="Q212" s="196"/>
      <c r="R212" s="196"/>
      <c r="S212" s="196"/>
      <c r="T212" s="197"/>
      <c r="AT212" s="193" t="s">
        <v>175</v>
      </c>
      <c r="AU212" s="193" t="s">
        <v>85</v>
      </c>
      <c r="AV212" s="191" t="s">
        <v>85</v>
      </c>
      <c r="AW212" s="191" t="s">
        <v>33</v>
      </c>
      <c r="AX212" s="191" t="s">
        <v>78</v>
      </c>
      <c r="AY212" s="193" t="s">
        <v>164</v>
      </c>
    </row>
    <row r="213" spans="1:65" s="191" customFormat="1" x14ac:dyDescent="0.2">
      <c r="B213" s="192"/>
      <c r="D213" s="185" t="s">
        <v>175</v>
      </c>
      <c r="E213" s="193" t="s">
        <v>1</v>
      </c>
      <c r="F213" s="194" t="s">
        <v>1400</v>
      </c>
      <c r="H213" s="193" t="s">
        <v>1</v>
      </c>
      <c r="I213" s="228"/>
      <c r="L213" s="192"/>
      <c r="M213" s="195"/>
      <c r="N213" s="196"/>
      <c r="O213" s="196"/>
      <c r="P213" s="196"/>
      <c r="Q213" s="196"/>
      <c r="R213" s="196"/>
      <c r="S213" s="196"/>
      <c r="T213" s="197"/>
      <c r="AT213" s="193" t="s">
        <v>175</v>
      </c>
      <c r="AU213" s="193" t="s">
        <v>85</v>
      </c>
      <c r="AV213" s="191" t="s">
        <v>85</v>
      </c>
      <c r="AW213" s="191" t="s">
        <v>33</v>
      </c>
      <c r="AX213" s="191" t="s">
        <v>78</v>
      </c>
      <c r="AY213" s="193" t="s">
        <v>164</v>
      </c>
    </row>
    <row r="214" spans="1:65" s="191" customFormat="1" x14ac:dyDescent="0.2">
      <c r="B214" s="192"/>
      <c r="D214" s="185" t="s">
        <v>175</v>
      </c>
      <c r="E214" s="193" t="s">
        <v>1</v>
      </c>
      <c r="F214" s="194" t="s">
        <v>1401</v>
      </c>
      <c r="H214" s="193" t="s">
        <v>1</v>
      </c>
      <c r="I214" s="228"/>
      <c r="L214" s="192"/>
      <c r="M214" s="195"/>
      <c r="N214" s="196"/>
      <c r="O214" s="196"/>
      <c r="P214" s="196"/>
      <c r="Q214" s="196"/>
      <c r="R214" s="196"/>
      <c r="S214" s="196"/>
      <c r="T214" s="197"/>
      <c r="AT214" s="193" t="s">
        <v>175</v>
      </c>
      <c r="AU214" s="193" t="s">
        <v>85</v>
      </c>
      <c r="AV214" s="191" t="s">
        <v>85</v>
      </c>
      <c r="AW214" s="191" t="s">
        <v>33</v>
      </c>
      <c r="AX214" s="191" t="s">
        <v>78</v>
      </c>
      <c r="AY214" s="193" t="s">
        <v>164</v>
      </c>
    </row>
    <row r="215" spans="1:65" s="191" customFormat="1" x14ac:dyDescent="0.2">
      <c r="B215" s="192"/>
      <c r="D215" s="185" t="s">
        <v>175</v>
      </c>
      <c r="E215" s="193" t="s">
        <v>1</v>
      </c>
      <c r="F215" s="194" t="s">
        <v>1402</v>
      </c>
      <c r="H215" s="193" t="s">
        <v>1</v>
      </c>
      <c r="I215" s="228"/>
      <c r="L215" s="192"/>
      <c r="M215" s="195"/>
      <c r="N215" s="196"/>
      <c r="O215" s="196"/>
      <c r="P215" s="196"/>
      <c r="Q215" s="196"/>
      <c r="R215" s="196"/>
      <c r="S215" s="196"/>
      <c r="T215" s="197"/>
      <c r="AT215" s="193" t="s">
        <v>175</v>
      </c>
      <c r="AU215" s="193" t="s">
        <v>85</v>
      </c>
      <c r="AV215" s="191" t="s">
        <v>85</v>
      </c>
      <c r="AW215" s="191" t="s">
        <v>33</v>
      </c>
      <c r="AX215" s="191" t="s">
        <v>78</v>
      </c>
      <c r="AY215" s="193" t="s">
        <v>164</v>
      </c>
    </row>
    <row r="216" spans="1:65" s="191" customFormat="1" x14ac:dyDescent="0.2">
      <c r="B216" s="192"/>
      <c r="D216" s="185" t="s">
        <v>175</v>
      </c>
      <c r="E216" s="193" t="s">
        <v>1</v>
      </c>
      <c r="F216" s="194" t="s">
        <v>1387</v>
      </c>
      <c r="H216" s="193" t="s">
        <v>1</v>
      </c>
      <c r="I216" s="228"/>
      <c r="L216" s="192"/>
      <c r="M216" s="195"/>
      <c r="N216" s="196"/>
      <c r="O216" s="196"/>
      <c r="P216" s="196"/>
      <c r="Q216" s="196"/>
      <c r="R216" s="196"/>
      <c r="S216" s="196"/>
      <c r="T216" s="197"/>
      <c r="AT216" s="193" t="s">
        <v>175</v>
      </c>
      <c r="AU216" s="193" t="s">
        <v>85</v>
      </c>
      <c r="AV216" s="191" t="s">
        <v>85</v>
      </c>
      <c r="AW216" s="191" t="s">
        <v>33</v>
      </c>
      <c r="AX216" s="191" t="s">
        <v>78</v>
      </c>
      <c r="AY216" s="193" t="s">
        <v>164</v>
      </c>
    </row>
    <row r="217" spans="1:65" s="198" customFormat="1" x14ac:dyDescent="0.2">
      <c r="B217" s="199"/>
      <c r="D217" s="185" t="s">
        <v>175</v>
      </c>
      <c r="E217" s="200" t="s">
        <v>1</v>
      </c>
      <c r="F217" s="201" t="s">
        <v>85</v>
      </c>
      <c r="H217" s="202">
        <v>1</v>
      </c>
      <c r="I217" s="229"/>
      <c r="L217" s="199"/>
      <c r="M217" s="203"/>
      <c r="N217" s="204"/>
      <c r="O217" s="204"/>
      <c r="P217" s="204"/>
      <c r="Q217" s="204"/>
      <c r="R217" s="204"/>
      <c r="S217" s="204"/>
      <c r="T217" s="205"/>
      <c r="AT217" s="200" t="s">
        <v>175</v>
      </c>
      <c r="AU217" s="200" t="s">
        <v>85</v>
      </c>
      <c r="AV217" s="198" t="s">
        <v>87</v>
      </c>
      <c r="AW217" s="198" t="s">
        <v>33</v>
      </c>
      <c r="AX217" s="198" t="s">
        <v>85</v>
      </c>
      <c r="AY217" s="200" t="s">
        <v>164</v>
      </c>
    </row>
    <row r="218" spans="1:65" s="97" customFormat="1" ht="21.75" customHeight="1" x14ac:dyDescent="0.2">
      <c r="A218" s="95"/>
      <c r="B218" s="94"/>
      <c r="C218" s="173" t="s">
        <v>271</v>
      </c>
      <c r="D218" s="173" t="s">
        <v>166</v>
      </c>
      <c r="E218" s="174" t="s">
        <v>1403</v>
      </c>
      <c r="F218" s="175" t="s">
        <v>1404</v>
      </c>
      <c r="G218" s="176" t="s">
        <v>564</v>
      </c>
      <c r="H218" s="177">
        <v>2</v>
      </c>
      <c r="I218" s="73"/>
      <c r="J218" s="178">
        <f>ROUND(I218*H218,2)</f>
        <v>0</v>
      </c>
      <c r="K218" s="175" t="s">
        <v>1</v>
      </c>
      <c r="L218" s="94"/>
      <c r="M218" s="179" t="s">
        <v>1</v>
      </c>
      <c r="N218" s="180" t="s">
        <v>43</v>
      </c>
      <c r="O218" s="181">
        <v>0</v>
      </c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95"/>
      <c r="V218" s="95"/>
      <c r="W218" s="95"/>
      <c r="X218" s="95"/>
      <c r="Y218" s="95"/>
      <c r="Z218" s="95"/>
      <c r="AA218" s="95"/>
      <c r="AB218" s="95"/>
      <c r="AC218" s="95"/>
      <c r="AD218" s="95"/>
      <c r="AE218" s="95"/>
      <c r="AR218" s="183" t="s">
        <v>565</v>
      </c>
      <c r="AT218" s="183" t="s">
        <v>166</v>
      </c>
      <c r="AU218" s="183" t="s">
        <v>85</v>
      </c>
      <c r="AY218" s="87" t="s">
        <v>164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87" t="s">
        <v>85</v>
      </c>
      <c r="BK218" s="184">
        <f>ROUND(I218*H218,2)</f>
        <v>0</v>
      </c>
      <c r="BL218" s="87" t="s">
        <v>565</v>
      </c>
      <c r="BM218" s="183" t="s">
        <v>1405</v>
      </c>
    </row>
    <row r="219" spans="1:65" s="191" customFormat="1" x14ac:dyDescent="0.2">
      <c r="B219" s="192"/>
      <c r="D219" s="185" t="s">
        <v>175</v>
      </c>
      <c r="E219" s="193" t="s">
        <v>1</v>
      </c>
      <c r="F219" s="194" t="s">
        <v>421</v>
      </c>
      <c r="H219" s="193" t="s">
        <v>1</v>
      </c>
      <c r="I219" s="228"/>
      <c r="L219" s="192"/>
      <c r="M219" s="195"/>
      <c r="N219" s="196"/>
      <c r="O219" s="196"/>
      <c r="P219" s="196"/>
      <c r="Q219" s="196"/>
      <c r="R219" s="196"/>
      <c r="S219" s="196"/>
      <c r="T219" s="197"/>
      <c r="AT219" s="193" t="s">
        <v>175</v>
      </c>
      <c r="AU219" s="193" t="s">
        <v>85</v>
      </c>
      <c r="AV219" s="191" t="s">
        <v>85</v>
      </c>
      <c r="AW219" s="191" t="s">
        <v>33</v>
      </c>
      <c r="AX219" s="191" t="s">
        <v>78</v>
      </c>
      <c r="AY219" s="193" t="s">
        <v>164</v>
      </c>
    </row>
    <row r="220" spans="1:65" s="191" customFormat="1" x14ac:dyDescent="0.2">
      <c r="B220" s="192"/>
      <c r="D220" s="185" t="s">
        <v>175</v>
      </c>
      <c r="E220" s="193" t="s">
        <v>1</v>
      </c>
      <c r="F220" s="194" t="s">
        <v>1406</v>
      </c>
      <c r="H220" s="193" t="s">
        <v>1</v>
      </c>
      <c r="I220" s="228"/>
      <c r="L220" s="192"/>
      <c r="M220" s="195"/>
      <c r="N220" s="196"/>
      <c r="O220" s="196"/>
      <c r="P220" s="196"/>
      <c r="Q220" s="196"/>
      <c r="R220" s="196"/>
      <c r="S220" s="196"/>
      <c r="T220" s="197"/>
      <c r="AT220" s="193" t="s">
        <v>175</v>
      </c>
      <c r="AU220" s="193" t="s">
        <v>85</v>
      </c>
      <c r="AV220" s="191" t="s">
        <v>85</v>
      </c>
      <c r="AW220" s="191" t="s">
        <v>33</v>
      </c>
      <c r="AX220" s="191" t="s">
        <v>78</v>
      </c>
      <c r="AY220" s="193" t="s">
        <v>164</v>
      </c>
    </row>
    <row r="221" spans="1:65" s="191" customFormat="1" x14ac:dyDescent="0.2">
      <c r="B221" s="192"/>
      <c r="D221" s="185" t="s">
        <v>175</v>
      </c>
      <c r="E221" s="193" t="s">
        <v>1</v>
      </c>
      <c r="F221" s="194" t="s">
        <v>1329</v>
      </c>
      <c r="H221" s="193" t="s">
        <v>1</v>
      </c>
      <c r="I221" s="228"/>
      <c r="L221" s="192"/>
      <c r="M221" s="195"/>
      <c r="N221" s="196"/>
      <c r="O221" s="196"/>
      <c r="P221" s="196"/>
      <c r="Q221" s="196"/>
      <c r="R221" s="196"/>
      <c r="S221" s="196"/>
      <c r="T221" s="197"/>
      <c r="AT221" s="193" t="s">
        <v>175</v>
      </c>
      <c r="AU221" s="193" t="s">
        <v>85</v>
      </c>
      <c r="AV221" s="191" t="s">
        <v>85</v>
      </c>
      <c r="AW221" s="191" t="s">
        <v>33</v>
      </c>
      <c r="AX221" s="191" t="s">
        <v>78</v>
      </c>
      <c r="AY221" s="193" t="s">
        <v>164</v>
      </c>
    </row>
    <row r="222" spans="1:65" s="191" customFormat="1" x14ac:dyDescent="0.2">
      <c r="B222" s="192"/>
      <c r="D222" s="185" t="s">
        <v>175</v>
      </c>
      <c r="E222" s="193" t="s">
        <v>1</v>
      </c>
      <c r="F222" s="194" t="s">
        <v>1407</v>
      </c>
      <c r="H222" s="193" t="s">
        <v>1</v>
      </c>
      <c r="I222" s="228"/>
      <c r="L222" s="192"/>
      <c r="M222" s="195"/>
      <c r="N222" s="196"/>
      <c r="O222" s="196"/>
      <c r="P222" s="196"/>
      <c r="Q222" s="196"/>
      <c r="R222" s="196"/>
      <c r="S222" s="196"/>
      <c r="T222" s="197"/>
      <c r="AT222" s="193" t="s">
        <v>175</v>
      </c>
      <c r="AU222" s="193" t="s">
        <v>85</v>
      </c>
      <c r="AV222" s="191" t="s">
        <v>85</v>
      </c>
      <c r="AW222" s="191" t="s">
        <v>33</v>
      </c>
      <c r="AX222" s="191" t="s">
        <v>78</v>
      </c>
      <c r="AY222" s="193" t="s">
        <v>164</v>
      </c>
    </row>
    <row r="223" spans="1:65" s="191" customFormat="1" x14ac:dyDescent="0.2">
      <c r="B223" s="192"/>
      <c r="D223" s="185" t="s">
        <v>175</v>
      </c>
      <c r="E223" s="193" t="s">
        <v>1</v>
      </c>
      <c r="F223" s="194" t="s">
        <v>1408</v>
      </c>
      <c r="H223" s="193" t="s">
        <v>1</v>
      </c>
      <c r="I223" s="228"/>
      <c r="L223" s="192"/>
      <c r="M223" s="195"/>
      <c r="N223" s="196"/>
      <c r="O223" s="196"/>
      <c r="P223" s="196"/>
      <c r="Q223" s="196"/>
      <c r="R223" s="196"/>
      <c r="S223" s="196"/>
      <c r="T223" s="197"/>
      <c r="AT223" s="193" t="s">
        <v>175</v>
      </c>
      <c r="AU223" s="193" t="s">
        <v>85</v>
      </c>
      <c r="AV223" s="191" t="s">
        <v>85</v>
      </c>
      <c r="AW223" s="191" t="s">
        <v>33</v>
      </c>
      <c r="AX223" s="191" t="s">
        <v>78</v>
      </c>
      <c r="AY223" s="193" t="s">
        <v>164</v>
      </c>
    </row>
    <row r="224" spans="1:65" s="191" customFormat="1" x14ac:dyDescent="0.2">
      <c r="B224" s="192"/>
      <c r="D224" s="185" t="s">
        <v>175</v>
      </c>
      <c r="E224" s="193" t="s">
        <v>1</v>
      </c>
      <c r="F224" s="194" t="s">
        <v>1387</v>
      </c>
      <c r="H224" s="193" t="s">
        <v>1</v>
      </c>
      <c r="I224" s="228"/>
      <c r="L224" s="192"/>
      <c r="M224" s="195"/>
      <c r="N224" s="196"/>
      <c r="O224" s="196"/>
      <c r="P224" s="196"/>
      <c r="Q224" s="196"/>
      <c r="R224" s="196"/>
      <c r="S224" s="196"/>
      <c r="T224" s="197"/>
      <c r="AT224" s="193" t="s">
        <v>175</v>
      </c>
      <c r="AU224" s="193" t="s">
        <v>85</v>
      </c>
      <c r="AV224" s="191" t="s">
        <v>85</v>
      </c>
      <c r="AW224" s="191" t="s">
        <v>33</v>
      </c>
      <c r="AX224" s="191" t="s">
        <v>78</v>
      </c>
      <c r="AY224" s="193" t="s">
        <v>164</v>
      </c>
    </row>
    <row r="225" spans="1:65" s="198" customFormat="1" x14ac:dyDescent="0.2">
      <c r="B225" s="199"/>
      <c r="D225" s="185" t="s">
        <v>175</v>
      </c>
      <c r="E225" s="200" t="s">
        <v>1</v>
      </c>
      <c r="F225" s="201" t="s">
        <v>87</v>
      </c>
      <c r="H225" s="202">
        <v>2</v>
      </c>
      <c r="I225" s="229"/>
      <c r="L225" s="199"/>
      <c r="M225" s="203"/>
      <c r="N225" s="204"/>
      <c r="O225" s="204"/>
      <c r="P225" s="204"/>
      <c r="Q225" s="204"/>
      <c r="R225" s="204"/>
      <c r="S225" s="204"/>
      <c r="T225" s="205"/>
      <c r="AT225" s="200" t="s">
        <v>175</v>
      </c>
      <c r="AU225" s="200" t="s">
        <v>85</v>
      </c>
      <c r="AV225" s="198" t="s">
        <v>87</v>
      </c>
      <c r="AW225" s="198" t="s">
        <v>33</v>
      </c>
      <c r="AX225" s="198" t="s">
        <v>85</v>
      </c>
      <c r="AY225" s="200" t="s">
        <v>164</v>
      </c>
    </row>
    <row r="226" spans="1:65" s="97" customFormat="1" ht="16.5" customHeight="1" x14ac:dyDescent="0.2">
      <c r="A226" s="95"/>
      <c r="B226" s="94"/>
      <c r="C226" s="173" t="s">
        <v>277</v>
      </c>
      <c r="D226" s="173" t="s">
        <v>166</v>
      </c>
      <c r="E226" s="174" t="s">
        <v>1409</v>
      </c>
      <c r="F226" s="175" t="s">
        <v>1410</v>
      </c>
      <c r="G226" s="176" t="s">
        <v>564</v>
      </c>
      <c r="H226" s="177">
        <v>2</v>
      </c>
      <c r="I226" s="73"/>
      <c r="J226" s="178">
        <f>ROUND(I226*H226,2)</f>
        <v>0</v>
      </c>
      <c r="K226" s="175" t="s">
        <v>1</v>
      </c>
      <c r="L226" s="94"/>
      <c r="M226" s="179" t="s">
        <v>1</v>
      </c>
      <c r="N226" s="180" t="s">
        <v>43</v>
      </c>
      <c r="O226" s="181">
        <v>0</v>
      </c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95"/>
      <c r="V226" s="95"/>
      <c r="W226" s="95"/>
      <c r="X226" s="95"/>
      <c r="Y226" s="95"/>
      <c r="Z226" s="95"/>
      <c r="AA226" s="95"/>
      <c r="AB226" s="95"/>
      <c r="AC226" s="95"/>
      <c r="AD226" s="95"/>
      <c r="AE226" s="95"/>
      <c r="AR226" s="183" t="s">
        <v>565</v>
      </c>
      <c r="AT226" s="183" t="s">
        <v>166</v>
      </c>
      <c r="AU226" s="183" t="s">
        <v>85</v>
      </c>
      <c r="AY226" s="87" t="s">
        <v>164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87" t="s">
        <v>85</v>
      </c>
      <c r="BK226" s="184">
        <f>ROUND(I226*H226,2)</f>
        <v>0</v>
      </c>
      <c r="BL226" s="87" t="s">
        <v>565</v>
      </c>
      <c r="BM226" s="183" t="s">
        <v>1411</v>
      </c>
    </row>
    <row r="227" spans="1:65" s="191" customFormat="1" x14ac:dyDescent="0.2">
      <c r="B227" s="192"/>
      <c r="D227" s="185" t="s">
        <v>175</v>
      </c>
      <c r="E227" s="193" t="s">
        <v>1</v>
      </c>
      <c r="F227" s="194" t="s">
        <v>421</v>
      </c>
      <c r="H227" s="193" t="s">
        <v>1</v>
      </c>
      <c r="I227" s="228"/>
      <c r="L227" s="192"/>
      <c r="M227" s="195"/>
      <c r="N227" s="196"/>
      <c r="O227" s="196"/>
      <c r="P227" s="196"/>
      <c r="Q227" s="196"/>
      <c r="R227" s="196"/>
      <c r="S227" s="196"/>
      <c r="T227" s="197"/>
      <c r="AT227" s="193" t="s">
        <v>175</v>
      </c>
      <c r="AU227" s="193" t="s">
        <v>85</v>
      </c>
      <c r="AV227" s="191" t="s">
        <v>85</v>
      </c>
      <c r="AW227" s="191" t="s">
        <v>33</v>
      </c>
      <c r="AX227" s="191" t="s">
        <v>78</v>
      </c>
      <c r="AY227" s="193" t="s">
        <v>164</v>
      </c>
    </row>
    <row r="228" spans="1:65" s="191" customFormat="1" x14ac:dyDescent="0.2">
      <c r="B228" s="192"/>
      <c r="D228" s="185" t="s">
        <v>175</v>
      </c>
      <c r="E228" s="193" t="s">
        <v>1</v>
      </c>
      <c r="F228" s="194" t="s">
        <v>1412</v>
      </c>
      <c r="H228" s="193" t="s">
        <v>1</v>
      </c>
      <c r="I228" s="228"/>
      <c r="L228" s="192"/>
      <c r="M228" s="195"/>
      <c r="N228" s="196"/>
      <c r="O228" s="196"/>
      <c r="P228" s="196"/>
      <c r="Q228" s="196"/>
      <c r="R228" s="196"/>
      <c r="S228" s="196"/>
      <c r="T228" s="197"/>
      <c r="AT228" s="193" t="s">
        <v>175</v>
      </c>
      <c r="AU228" s="193" t="s">
        <v>85</v>
      </c>
      <c r="AV228" s="191" t="s">
        <v>85</v>
      </c>
      <c r="AW228" s="191" t="s">
        <v>33</v>
      </c>
      <c r="AX228" s="191" t="s">
        <v>78</v>
      </c>
      <c r="AY228" s="193" t="s">
        <v>164</v>
      </c>
    </row>
    <row r="229" spans="1:65" s="191" customFormat="1" x14ac:dyDescent="0.2">
      <c r="B229" s="192"/>
      <c r="D229" s="185" t="s">
        <v>175</v>
      </c>
      <c r="E229" s="193" t="s">
        <v>1</v>
      </c>
      <c r="F229" s="194" t="s">
        <v>1329</v>
      </c>
      <c r="H229" s="193" t="s">
        <v>1</v>
      </c>
      <c r="I229" s="228"/>
      <c r="L229" s="192"/>
      <c r="M229" s="195"/>
      <c r="N229" s="196"/>
      <c r="O229" s="196"/>
      <c r="P229" s="196"/>
      <c r="Q229" s="196"/>
      <c r="R229" s="196"/>
      <c r="S229" s="196"/>
      <c r="T229" s="197"/>
      <c r="AT229" s="193" t="s">
        <v>175</v>
      </c>
      <c r="AU229" s="193" t="s">
        <v>85</v>
      </c>
      <c r="AV229" s="191" t="s">
        <v>85</v>
      </c>
      <c r="AW229" s="191" t="s">
        <v>33</v>
      </c>
      <c r="AX229" s="191" t="s">
        <v>78</v>
      </c>
      <c r="AY229" s="193" t="s">
        <v>164</v>
      </c>
    </row>
    <row r="230" spans="1:65" s="198" customFormat="1" x14ac:dyDescent="0.2">
      <c r="B230" s="199"/>
      <c r="D230" s="185" t="s">
        <v>175</v>
      </c>
      <c r="E230" s="200" t="s">
        <v>1</v>
      </c>
      <c r="F230" s="201" t="s">
        <v>87</v>
      </c>
      <c r="H230" s="202">
        <v>2</v>
      </c>
      <c r="I230" s="229"/>
      <c r="L230" s="199"/>
      <c r="M230" s="203"/>
      <c r="N230" s="204"/>
      <c r="O230" s="204"/>
      <c r="P230" s="204"/>
      <c r="Q230" s="204"/>
      <c r="R230" s="204"/>
      <c r="S230" s="204"/>
      <c r="T230" s="205"/>
      <c r="AT230" s="200" t="s">
        <v>175</v>
      </c>
      <c r="AU230" s="200" t="s">
        <v>85</v>
      </c>
      <c r="AV230" s="198" t="s">
        <v>87</v>
      </c>
      <c r="AW230" s="198" t="s">
        <v>33</v>
      </c>
      <c r="AX230" s="198" t="s">
        <v>85</v>
      </c>
      <c r="AY230" s="200" t="s">
        <v>164</v>
      </c>
    </row>
    <row r="231" spans="1:65" s="97" customFormat="1" ht="21.75" customHeight="1" x14ac:dyDescent="0.2">
      <c r="A231" s="95"/>
      <c r="B231" s="94"/>
      <c r="C231" s="173" t="s">
        <v>285</v>
      </c>
      <c r="D231" s="173" t="s">
        <v>166</v>
      </c>
      <c r="E231" s="174" t="s">
        <v>1413</v>
      </c>
      <c r="F231" s="175" t="s">
        <v>1414</v>
      </c>
      <c r="G231" s="176" t="s">
        <v>564</v>
      </c>
      <c r="H231" s="177">
        <v>1</v>
      </c>
      <c r="I231" s="73"/>
      <c r="J231" s="178">
        <f>ROUND(I231*H231,2)</f>
        <v>0</v>
      </c>
      <c r="K231" s="175" t="s">
        <v>1</v>
      </c>
      <c r="L231" s="94"/>
      <c r="M231" s="179" t="s">
        <v>1</v>
      </c>
      <c r="N231" s="180" t="s">
        <v>43</v>
      </c>
      <c r="O231" s="181">
        <v>0</v>
      </c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95"/>
      <c r="V231" s="95"/>
      <c r="W231" s="95"/>
      <c r="X231" s="95"/>
      <c r="Y231" s="95"/>
      <c r="Z231" s="95"/>
      <c r="AA231" s="95"/>
      <c r="AB231" s="95"/>
      <c r="AC231" s="95"/>
      <c r="AD231" s="95"/>
      <c r="AE231" s="95"/>
      <c r="AR231" s="183" t="s">
        <v>565</v>
      </c>
      <c r="AT231" s="183" t="s">
        <v>166</v>
      </c>
      <c r="AU231" s="183" t="s">
        <v>85</v>
      </c>
      <c r="AY231" s="87" t="s">
        <v>164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87" t="s">
        <v>85</v>
      </c>
      <c r="BK231" s="184">
        <f>ROUND(I231*H231,2)</f>
        <v>0</v>
      </c>
      <c r="BL231" s="87" t="s">
        <v>565</v>
      </c>
      <c r="BM231" s="183" t="s">
        <v>1415</v>
      </c>
    </row>
    <row r="232" spans="1:65" s="191" customFormat="1" x14ac:dyDescent="0.2">
      <c r="B232" s="192"/>
      <c r="D232" s="185" t="s">
        <v>175</v>
      </c>
      <c r="E232" s="193" t="s">
        <v>1</v>
      </c>
      <c r="F232" s="194" t="s">
        <v>421</v>
      </c>
      <c r="H232" s="193" t="s">
        <v>1</v>
      </c>
      <c r="I232" s="228"/>
      <c r="L232" s="192"/>
      <c r="M232" s="195"/>
      <c r="N232" s="196"/>
      <c r="O232" s="196"/>
      <c r="P232" s="196"/>
      <c r="Q232" s="196"/>
      <c r="R232" s="196"/>
      <c r="S232" s="196"/>
      <c r="T232" s="197"/>
      <c r="AT232" s="193" t="s">
        <v>175</v>
      </c>
      <c r="AU232" s="193" t="s">
        <v>85</v>
      </c>
      <c r="AV232" s="191" t="s">
        <v>85</v>
      </c>
      <c r="AW232" s="191" t="s">
        <v>33</v>
      </c>
      <c r="AX232" s="191" t="s">
        <v>78</v>
      </c>
      <c r="AY232" s="193" t="s">
        <v>164</v>
      </c>
    </row>
    <row r="233" spans="1:65" s="191" customFormat="1" x14ac:dyDescent="0.2">
      <c r="B233" s="192"/>
      <c r="D233" s="185" t="s">
        <v>175</v>
      </c>
      <c r="E233" s="193" t="s">
        <v>1</v>
      </c>
      <c r="F233" s="194" t="s">
        <v>1416</v>
      </c>
      <c r="H233" s="193" t="s">
        <v>1</v>
      </c>
      <c r="I233" s="228"/>
      <c r="L233" s="192"/>
      <c r="M233" s="195"/>
      <c r="N233" s="196"/>
      <c r="O233" s="196"/>
      <c r="P233" s="196"/>
      <c r="Q233" s="196"/>
      <c r="R233" s="196"/>
      <c r="S233" s="196"/>
      <c r="T233" s="197"/>
      <c r="AT233" s="193" t="s">
        <v>175</v>
      </c>
      <c r="AU233" s="193" t="s">
        <v>85</v>
      </c>
      <c r="AV233" s="191" t="s">
        <v>85</v>
      </c>
      <c r="AW233" s="191" t="s">
        <v>33</v>
      </c>
      <c r="AX233" s="191" t="s">
        <v>78</v>
      </c>
      <c r="AY233" s="193" t="s">
        <v>164</v>
      </c>
    </row>
    <row r="234" spans="1:65" s="191" customFormat="1" x14ac:dyDescent="0.2">
      <c r="B234" s="192"/>
      <c r="D234" s="185" t="s">
        <v>175</v>
      </c>
      <c r="E234" s="193" t="s">
        <v>1</v>
      </c>
      <c r="F234" s="194" t="s">
        <v>1329</v>
      </c>
      <c r="H234" s="193" t="s">
        <v>1</v>
      </c>
      <c r="I234" s="228"/>
      <c r="L234" s="192"/>
      <c r="M234" s="195"/>
      <c r="N234" s="196"/>
      <c r="O234" s="196"/>
      <c r="P234" s="196"/>
      <c r="Q234" s="196"/>
      <c r="R234" s="196"/>
      <c r="S234" s="196"/>
      <c r="T234" s="197"/>
      <c r="AT234" s="193" t="s">
        <v>175</v>
      </c>
      <c r="AU234" s="193" t="s">
        <v>85</v>
      </c>
      <c r="AV234" s="191" t="s">
        <v>85</v>
      </c>
      <c r="AW234" s="191" t="s">
        <v>33</v>
      </c>
      <c r="AX234" s="191" t="s">
        <v>78</v>
      </c>
      <c r="AY234" s="193" t="s">
        <v>164</v>
      </c>
    </row>
    <row r="235" spans="1:65" s="191" customFormat="1" x14ac:dyDescent="0.2">
      <c r="B235" s="192"/>
      <c r="D235" s="185" t="s">
        <v>175</v>
      </c>
      <c r="E235" s="193" t="s">
        <v>1</v>
      </c>
      <c r="F235" s="194" t="s">
        <v>1417</v>
      </c>
      <c r="H235" s="193" t="s">
        <v>1</v>
      </c>
      <c r="I235" s="228"/>
      <c r="L235" s="192"/>
      <c r="M235" s="195"/>
      <c r="N235" s="196"/>
      <c r="O235" s="196"/>
      <c r="P235" s="196"/>
      <c r="Q235" s="196"/>
      <c r="R235" s="196"/>
      <c r="S235" s="196"/>
      <c r="T235" s="197"/>
      <c r="AT235" s="193" t="s">
        <v>175</v>
      </c>
      <c r="AU235" s="193" t="s">
        <v>85</v>
      </c>
      <c r="AV235" s="191" t="s">
        <v>85</v>
      </c>
      <c r="AW235" s="191" t="s">
        <v>33</v>
      </c>
      <c r="AX235" s="191" t="s">
        <v>78</v>
      </c>
      <c r="AY235" s="193" t="s">
        <v>164</v>
      </c>
    </row>
    <row r="236" spans="1:65" s="191" customFormat="1" x14ac:dyDescent="0.2">
      <c r="B236" s="192"/>
      <c r="D236" s="185" t="s">
        <v>175</v>
      </c>
      <c r="E236" s="193" t="s">
        <v>1</v>
      </c>
      <c r="F236" s="194" t="s">
        <v>1395</v>
      </c>
      <c r="H236" s="193" t="s">
        <v>1</v>
      </c>
      <c r="I236" s="228"/>
      <c r="L236" s="192"/>
      <c r="M236" s="195"/>
      <c r="N236" s="196"/>
      <c r="O236" s="196"/>
      <c r="P236" s="196"/>
      <c r="Q236" s="196"/>
      <c r="R236" s="196"/>
      <c r="S236" s="196"/>
      <c r="T236" s="197"/>
      <c r="AT236" s="193" t="s">
        <v>175</v>
      </c>
      <c r="AU236" s="193" t="s">
        <v>85</v>
      </c>
      <c r="AV236" s="191" t="s">
        <v>85</v>
      </c>
      <c r="AW236" s="191" t="s">
        <v>33</v>
      </c>
      <c r="AX236" s="191" t="s">
        <v>78</v>
      </c>
      <c r="AY236" s="193" t="s">
        <v>164</v>
      </c>
    </row>
    <row r="237" spans="1:65" s="191" customFormat="1" x14ac:dyDescent="0.2">
      <c r="B237" s="192"/>
      <c r="D237" s="185" t="s">
        <v>175</v>
      </c>
      <c r="E237" s="193" t="s">
        <v>1</v>
      </c>
      <c r="F237" s="194" t="s">
        <v>1418</v>
      </c>
      <c r="H237" s="193" t="s">
        <v>1</v>
      </c>
      <c r="I237" s="228"/>
      <c r="L237" s="192"/>
      <c r="M237" s="195"/>
      <c r="N237" s="196"/>
      <c r="O237" s="196"/>
      <c r="P237" s="196"/>
      <c r="Q237" s="196"/>
      <c r="R237" s="196"/>
      <c r="S237" s="196"/>
      <c r="T237" s="197"/>
      <c r="AT237" s="193" t="s">
        <v>175</v>
      </c>
      <c r="AU237" s="193" t="s">
        <v>85</v>
      </c>
      <c r="AV237" s="191" t="s">
        <v>85</v>
      </c>
      <c r="AW237" s="191" t="s">
        <v>33</v>
      </c>
      <c r="AX237" s="191" t="s">
        <v>78</v>
      </c>
      <c r="AY237" s="193" t="s">
        <v>164</v>
      </c>
    </row>
    <row r="238" spans="1:65" s="191" customFormat="1" x14ac:dyDescent="0.2">
      <c r="B238" s="192"/>
      <c r="D238" s="185" t="s">
        <v>175</v>
      </c>
      <c r="E238" s="193" t="s">
        <v>1</v>
      </c>
      <c r="F238" s="194" t="s">
        <v>1396</v>
      </c>
      <c r="H238" s="193" t="s">
        <v>1</v>
      </c>
      <c r="I238" s="228"/>
      <c r="L238" s="192"/>
      <c r="M238" s="195"/>
      <c r="N238" s="196"/>
      <c r="O238" s="196"/>
      <c r="P238" s="196"/>
      <c r="Q238" s="196"/>
      <c r="R238" s="196"/>
      <c r="S238" s="196"/>
      <c r="T238" s="197"/>
      <c r="AT238" s="193" t="s">
        <v>175</v>
      </c>
      <c r="AU238" s="193" t="s">
        <v>85</v>
      </c>
      <c r="AV238" s="191" t="s">
        <v>85</v>
      </c>
      <c r="AW238" s="191" t="s">
        <v>33</v>
      </c>
      <c r="AX238" s="191" t="s">
        <v>78</v>
      </c>
      <c r="AY238" s="193" t="s">
        <v>164</v>
      </c>
    </row>
    <row r="239" spans="1:65" s="198" customFormat="1" x14ac:dyDescent="0.2">
      <c r="B239" s="199"/>
      <c r="D239" s="185" t="s">
        <v>175</v>
      </c>
      <c r="E239" s="200" t="s">
        <v>1</v>
      </c>
      <c r="F239" s="201" t="s">
        <v>85</v>
      </c>
      <c r="H239" s="202">
        <v>1</v>
      </c>
      <c r="I239" s="229"/>
      <c r="L239" s="199"/>
      <c r="M239" s="342"/>
      <c r="N239" s="343"/>
      <c r="O239" s="343"/>
      <c r="P239" s="343"/>
      <c r="Q239" s="343"/>
      <c r="R239" s="343"/>
      <c r="S239" s="343"/>
      <c r="T239" s="344"/>
      <c r="AT239" s="200" t="s">
        <v>175</v>
      </c>
      <c r="AU239" s="200" t="s">
        <v>85</v>
      </c>
      <c r="AV239" s="198" t="s">
        <v>87</v>
      </c>
      <c r="AW239" s="198" t="s">
        <v>33</v>
      </c>
      <c r="AX239" s="198" t="s">
        <v>85</v>
      </c>
      <c r="AY239" s="200" t="s">
        <v>164</v>
      </c>
    </row>
    <row r="240" spans="1:65" s="97" customFormat="1" ht="6.95" customHeight="1" x14ac:dyDescent="0.2">
      <c r="A240" s="95"/>
      <c r="B240" s="125"/>
      <c r="C240" s="126"/>
      <c r="D240" s="126"/>
      <c r="E240" s="126"/>
      <c r="F240" s="126"/>
      <c r="G240" s="126"/>
      <c r="H240" s="126"/>
      <c r="I240" s="345"/>
      <c r="J240" s="126"/>
      <c r="K240" s="126"/>
      <c r="L240" s="94"/>
      <c r="M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  <c r="AA240" s="95"/>
      <c r="AB240" s="95"/>
      <c r="AC240" s="95"/>
      <c r="AD240" s="95"/>
      <c r="AE240" s="95"/>
    </row>
  </sheetData>
  <sheetProtection password="CC0C" sheet="1" objects="1" scenarios="1"/>
  <autoFilter ref="C120:K239" xr:uid="{00000000-0009-0000-0000-000007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79"/>
  <sheetViews>
    <sheetView showGridLines="0" topLeftCell="A87" workbookViewId="0">
      <selection activeCell="H134" sqref="H134"/>
    </sheetView>
  </sheetViews>
  <sheetFormatPr defaultRowHeight="11.25" x14ac:dyDescent="0.2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5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 x14ac:dyDescent="0.2">
      <c r="L2" s="39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87" t="s">
        <v>121</v>
      </c>
    </row>
    <row r="3" spans="1:46" ht="6.95" customHeight="1" x14ac:dyDescent="0.2">
      <c r="B3" s="88"/>
      <c r="C3" s="89"/>
      <c r="D3" s="89"/>
      <c r="E3" s="89"/>
      <c r="F3" s="89"/>
      <c r="G3" s="89"/>
      <c r="H3" s="89"/>
      <c r="I3" s="89"/>
      <c r="J3" s="89"/>
      <c r="K3" s="89"/>
      <c r="L3" s="90"/>
      <c r="AT3" s="87" t="s">
        <v>87</v>
      </c>
    </row>
    <row r="4" spans="1:46" ht="24.95" customHeight="1" x14ac:dyDescent="0.2">
      <c r="B4" s="90"/>
      <c r="D4" s="91" t="s">
        <v>128</v>
      </c>
      <c r="L4" s="90"/>
      <c r="M4" s="92" t="s">
        <v>10</v>
      </c>
      <c r="AT4" s="87" t="s">
        <v>3</v>
      </c>
    </row>
    <row r="5" spans="1:46" ht="6.95" customHeight="1" x14ac:dyDescent="0.2">
      <c r="B5" s="90"/>
      <c r="L5" s="90"/>
    </row>
    <row r="6" spans="1:46" ht="12" customHeight="1" x14ac:dyDescent="0.2">
      <c r="B6" s="90"/>
      <c r="D6" s="93" t="s">
        <v>14</v>
      </c>
      <c r="L6" s="90"/>
    </row>
    <row r="7" spans="1:46" ht="16.5" customHeight="1" x14ac:dyDescent="0.2">
      <c r="B7" s="90"/>
      <c r="E7" s="398" t="str">
        <f>'Rekapitulace stavby'!K6</f>
        <v>Kosmonosy, obnova vodovodu a kanalizace - 2. etapa - část A</v>
      </c>
      <c r="F7" s="401"/>
      <c r="G7" s="401"/>
      <c r="H7" s="401"/>
      <c r="L7" s="90"/>
    </row>
    <row r="8" spans="1:46" ht="12" customHeight="1" x14ac:dyDescent="0.2">
      <c r="B8" s="90"/>
      <c r="D8" s="93" t="s">
        <v>129</v>
      </c>
      <c r="L8" s="90"/>
    </row>
    <row r="9" spans="1:46" s="97" customFormat="1" ht="16.5" customHeight="1" x14ac:dyDescent="0.2">
      <c r="A9" s="95"/>
      <c r="B9" s="94"/>
      <c r="C9" s="95"/>
      <c r="D9" s="95"/>
      <c r="E9" s="398" t="s">
        <v>1317</v>
      </c>
      <c r="F9" s="399"/>
      <c r="G9" s="399"/>
      <c r="H9" s="399"/>
      <c r="I9" s="95"/>
      <c r="J9" s="95"/>
      <c r="K9" s="95"/>
      <c r="L9" s="96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46" s="97" customFormat="1" ht="12" customHeight="1" x14ac:dyDescent="0.2">
      <c r="A10" s="95"/>
      <c r="B10" s="94"/>
      <c r="C10" s="95"/>
      <c r="D10" s="93" t="s">
        <v>131</v>
      </c>
      <c r="E10" s="95"/>
      <c r="F10" s="95"/>
      <c r="G10" s="95"/>
      <c r="H10" s="95"/>
      <c r="I10" s="95"/>
      <c r="J10" s="95"/>
      <c r="K10" s="95"/>
      <c r="L10" s="96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46" s="97" customFormat="1" ht="16.5" customHeight="1" x14ac:dyDescent="0.2">
      <c r="A11" s="95"/>
      <c r="B11" s="94"/>
      <c r="C11" s="95"/>
      <c r="D11" s="95"/>
      <c r="E11" s="400" t="s">
        <v>1419</v>
      </c>
      <c r="F11" s="399"/>
      <c r="G11" s="399"/>
      <c r="H11" s="399"/>
      <c r="I11" s="95"/>
      <c r="J11" s="95"/>
      <c r="K11" s="95"/>
      <c r="L11" s="96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46" s="97" customFormat="1" x14ac:dyDescent="0.2">
      <c r="A12" s="95"/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6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46" s="97" customFormat="1" ht="12" customHeight="1" x14ac:dyDescent="0.2">
      <c r="A13" s="95"/>
      <c r="B13" s="94"/>
      <c r="C13" s="95"/>
      <c r="D13" s="93" t="s">
        <v>16</v>
      </c>
      <c r="E13" s="95"/>
      <c r="F13" s="98" t="s">
        <v>1</v>
      </c>
      <c r="G13" s="95"/>
      <c r="H13" s="95"/>
      <c r="I13" s="93" t="s">
        <v>17</v>
      </c>
      <c r="J13" s="98" t="s">
        <v>1</v>
      </c>
      <c r="K13" s="95"/>
      <c r="L13" s="96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46" s="97" customFormat="1" ht="12" customHeight="1" x14ac:dyDescent="0.2">
      <c r="A14" s="95"/>
      <c r="B14" s="94"/>
      <c r="C14" s="95"/>
      <c r="D14" s="93" t="s">
        <v>18</v>
      </c>
      <c r="E14" s="95"/>
      <c r="F14" s="98" t="s">
        <v>19</v>
      </c>
      <c r="G14" s="95"/>
      <c r="H14" s="95"/>
      <c r="I14" s="93" t="s">
        <v>20</v>
      </c>
      <c r="J14" s="99">
        <f>'Rekapitulace stavby'!AN8</f>
        <v>44136</v>
      </c>
      <c r="K14" s="95"/>
      <c r="L14" s="96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46" s="97" customFormat="1" ht="10.9" customHeight="1" x14ac:dyDescent="0.2">
      <c r="A15" s="95"/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6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46" s="97" customFormat="1" ht="12" customHeight="1" x14ac:dyDescent="0.2">
      <c r="A16" s="95"/>
      <c r="B16" s="94"/>
      <c r="C16" s="95"/>
      <c r="D16" s="93" t="s">
        <v>21</v>
      </c>
      <c r="E16" s="95"/>
      <c r="F16" s="95"/>
      <c r="G16" s="95"/>
      <c r="H16" s="95"/>
      <c r="I16" s="93" t="s">
        <v>22</v>
      </c>
      <c r="J16" s="98" t="s">
        <v>23</v>
      </c>
      <c r="K16" s="95"/>
      <c r="L16" s="96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s="97" customFormat="1" ht="18" customHeight="1" x14ac:dyDescent="0.2">
      <c r="A17" s="95"/>
      <c r="B17" s="94"/>
      <c r="C17" s="95"/>
      <c r="D17" s="95"/>
      <c r="E17" s="98" t="s">
        <v>24</v>
      </c>
      <c r="F17" s="95"/>
      <c r="G17" s="95"/>
      <c r="H17" s="95"/>
      <c r="I17" s="93" t="s">
        <v>25</v>
      </c>
      <c r="J17" s="98" t="s">
        <v>26</v>
      </c>
      <c r="K17" s="95"/>
      <c r="L17" s="96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s="97" customFormat="1" ht="6.95" customHeight="1" x14ac:dyDescent="0.2">
      <c r="A18" s="95"/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6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s="97" customFormat="1" ht="12" customHeight="1" x14ac:dyDescent="0.2">
      <c r="A19" s="95"/>
      <c r="B19" s="94"/>
      <c r="C19" s="95"/>
      <c r="D19" s="93" t="s">
        <v>27</v>
      </c>
      <c r="E19" s="95"/>
      <c r="F19" s="95"/>
      <c r="G19" s="95"/>
      <c r="H19" s="95"/>
      <c r="I19" s="93" t="s">
        <v>22</v>
      </c>
      <c r="J19" s="98" t="s">
        <v>1</v>
      </c>
      <c r="K19" s="95"/>
      <c r="L19" s="96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s="97" customFormat="1" ht="18" customHeight="1" x14ac:dyDescent="0.2">
      <c r="A20" s="95"/>
      <c r="B20" s="94"/>
      <c r="C20" s="95"/>
      <c r="D20" s="95"/>
      <c r="E20" s="98" t="s">
        <v>28</v>
      </c>
      <c r="F20" s="95"/>
      <c r="G20" s="95"/>
      <c r="H20" s="95"/>
      <c r="I20" s="93" t="s">
        <v>25</v>
      </c>
      <c r="J20" s="98" t="s">
        <v>1</v>
      </c>
      <c r="K20" s="95"/>
      <c r="L20" s="96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s="97" customFormat="1" ht="6.95" customHeight="1" x14ac:dyDescent="0.2">
      <c r="A21" s="95"/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6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s="97" customFormat="1" ht="12" customHeight="1" x14ac:dyDescent="0.2">
      <c r="A22" s="95"/>
      <c r="B22" s="94"/>
      <c r="C22" s="95"/>
      <c r="D22" s="93" t="s">
        <v>29</v>
      </c>
      <c r="E22" s="95"/>
      <c r="F22" s="95"/>
      <c r="G22" s="95"/>
      <c r="H22" s="95"/>
      <c r="I22" s="93" t="s">
        <v>22</v>
      </c>
      <c r="J22" s="98" t="s">
        <v>30</v>
      </c>
      <c r="K22" s="95"/>
      <c r="L22" s="96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s="97" customFormat="1" ht="18" customHeight="1" x14ac:dyDescent="0.2">
      <c r="A23" s="95"/>
      <c r="B23" s="94"/>
      <c r="C23" s="95"/>
      <c r="D23" s="95"/>
      <c r="E23" s="98" t="s">
        <v>31</v>
      </c>
      <c r="F23" s="95"/>
      <c r="G23" s="95"/>
      <c r="H23" s="95"/>
      <c r="I23" s="93" t="s">
        <v>25</v>
      </c>
      <c r="J23" s="98" t="s">
        <v>32</v>
      </c>
      <c r="K23" s="95"/>
      <c r="L23" s="96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s="97" customFormat="1" ht="6.95" customHeight="1" x14ac:dyDescent="0.2">
      <c r="A24" s="95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s="97" customFormat="1" ht="12" customHeight="1" x14ac:dyDescent="0.2">
      <c r="A25" s="95"/>
      <c r="B25" s="94"/>
      <c r="C25" s="95"/>
      <c r="D25" s="93" t="s">
        <v>34</v>
      </c>
      <c r="E25" s="95"/>
      <c r="F25" s="95"/>
      <c r="G25" s="95"/>
      <c r="H25" s="95"/>
      <c r="I25" s="93" t="s">
        <v>22</v>
      </c>
      <c r="J25" s="98" t="s">
        <v>1</v>
      </c>
      <c r="K25" s="95"/>
      <c r="L25" s="96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s="97" customFormat="1" ht="18" customHeight="1" x14ac:dyDescent="0.2">
      <c r="A26" s="95"/>
      <c r="B26" s="94"/>
      <c r="C26" s="95"/>
      <c r="D26" s="95"/>
      <c r="E26" s="98" t="s">
        <v>35</v>
      </c>
      <c r="F26" s="95"/>
      <c r="G26" s="95"/>
      <c r="H26" s="95"/>
      <c r="I26" s="93" t="s">
        <v>25</v>
      </c>
      <c r="J26" s="98" t="s">
        <v>1</v>
      </c>
      <c r="K26" s="95"/>
      <c r="L26" s="9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s="97" customFormat="1" ht="6.95" customHeight="1" x14ac:dyDescent="0.2">
      <c r="A27" s="95"/>
      <c r="B27" s="94"/>
      <c r="C27" s="95"/>
      <c r="D27" s="95"/>
      <c r="E27" s="95"/>
      <c r="F27" s="95"/>
      <c r="G27" s="95"/>
      <c r="H27" s="95"/>
      <c r="I27" s="95"/>
      <c r="J27" s="95"/>
      <c r="K27" s="95"/>
      <c r="L27" s="96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97" customFormat="1" ht="12" customHeight="1" x14ac:dyDescent="0.2">
      <c r="A28" s="95"/>
      <c r="B28" s="94"/>
      <c r="C28" s="95"/>
      <c r="D28" s="93" t="s">
        <v>36</v>
      </c>
      <c r="E28" s="95"/>
      <c r="F28" s="95"/>
      <c r="G28" s="95"/>
      <c r="H28" s="95"/>
      <c r="I28" s="95"/>
      <c r="J28" s="95"/>
      <c r="K28" s="95"/>
      <c r="L28" s="96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s="103" customFormat="1" ht="16.5" customHeight="1" x14ac:dyDescent="0.2">
      <c r="A29" s="100"/>
      <c r="B29" s="101"/>
      <c r="C29" s="100"/>
      <c r="D29" s="100"/>
      <c r="E29" s="402" t="s">
        <v>1</v>
      </c>
      <c r="F29" s="402"/>
      <c r="G29" s="402"/>
      <c r="H29" s="40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7" customFormat="1" ht="6.95" customHeight="1" x14ac:dyDescent="0.2">
      <c r="A30" s="95"/>
      <c r="B30" s="94"/>
      <c r="C30" s="95"/>
      <c r="D30" s="95"/>
      <c r="E30" s="95"/>
      <c r="F30" s="95"/>
      <c r="G30" s="95"/>
      <c r="H30" s="95"/>
      <c r="I30" s="95"/>
      <c r="J30" s="95"/>
      <c r="K30" s="95"/>
      <c r="L30" s="9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s="97" customFormat="1" ht="6.95" customHeight="1" x14ac:dyDescent="0.2">
      <c r="A31" s="95"/>
      <c r="B31" s="94"/>
      <c r="C31" s="95"/>
      <c r="D31" s="104"/>
      <c r="E31" s="104"/>
      <c r="F31" s="104"/>
      <c r="G31" s="104"/>
      <c r="H31" s="104"/>
      <c r="I31" s="104"/>
      <c r="J31" s="104"/>
      <c r="K31" s="104"/>
      <c r="L31" s="96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s="97" customFormat="1" ht="25.35" customHeight="1" x14ac:dyDescent="0.2">
      <c r="A32" s="95"/>
      <c r="B32" s="94"/>
      <c r="C32" s="95"/>
      <c r="D32" s="105" t="s">
        <v>38</v>
      </c>
      <c r="E32" s="95"/>
      <c r="F32" s="95"/>
      <c r="G32" s="95"/>
      <c r="H32" s="95"/>
      <c r="I32" s="95"/>
      <c r="J32" s="106">
        <f>ROUND(J131, 2)</f>
        <v>0</v>
      </c>
      <c r="K32" s="95"/>
      <c r="L32" s="96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1:31" s="97" customFormat="1" ht="6.95" customHeight="1" x14ac:dyDescent="0.2">
      <c r="A33" s="95"/>
      <c r="B33" s="94"/>
      <c r="C33" s="95"/>
      <c r="D33" s="104"/>
      <c r="E33" s="104"/>
      <c r="F33" s="104"/>
      <c r="G33" s="104"/>
      <c r="H33" s="104"/>
      <c r="I33" s="104"/>
      <c r="J33" s="104"/>
      <c r="K33" s="104"/>
      <c r="L33" s="96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1:31" s="97" customFormat="1" ht="14.45" customHeight="1" x14ac:dyDescent="0.2">
      <c r="A34" s="95"/>
      <c r="B34" s="94"/>
      <c r="C34" s="95"/>
      <c r="D34" s="95"/>
      <c r="E34" s="95"/>
      <c r="F34" s="107" t="s">
        <v>40</v>
      </c>
      <c r="G34" s="95"/>
      <c r="H34" s="95"/>
      <c r="I34" s="107" t="s">
        <v>39</v>
      </c>
      <c r="J34" s="107" t="s">
        <v>41</v>
      </c>
      <c r="K34" s="95"/>
      <c r="L34" s="9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</row>
    <row r="35" spans="1:31" s="97" customFormat="1" ht="14.45" customHeight="1" x14ac:dyDescent="0.2">
      <c r="A35" s="95"/>
      <c r="B35" s="94"/>
      <c r="C35" s="95"/>
      <c r="D35" s="108" t="s">
        <v>42</v>
      </c>
      <c r="E35" s="93" t="s">
        <v>43</v>
      </c>
      <c r="F35" s="109">
        <f>ROUND((SUM(BE131:BE278)),  2)</f>
        <v>0</v>
      </c>
      <c r="G35" s="95"/>
      <c r="H35" s="95"/>
      <c r="I35" s="110">
        <v>0.21</v>
      </c>
      <c r="J35" s="109">
        <f>ROUND(((SUM(BE131:BE278))*I35),  2)</f>
        <v>0</v>
      </c>
      <c r="K35" s="95"/>
      <c r="L35" s="96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</row>
    <row r="36" spans="1:31" s="97" customFormat="1" ht="14.45" customHeight="1" x14ac:dyDescent="0.2">
      <c r="A36" s="95"/>
      <c r="B36" s="94"/>
      <c r="C36" s="95"/>
      <c r="D36" s="95"/>
      <c r="E36" s="93" t="s">
        <v>44</v>
      </c>
      <c r="F36" s="109">
        <f>ROUND((SUM(BF131:BF278)),  2)</f>
        <v>0</v>
      </c>
      <c r="G36" s="95"/>
      <c r="H36" s="95"/>
      <c r="I36" s="110">
        <v>0.15</v>
      </c>
      <c r="J36" s="109">
        <f>ROUND(((SUM(BF131:BF278))*I36),  2)</f>
        <v>0</v>
      </c>
      <c r="K36" s="95"/>
      <c r="L36" s="96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</row>
    <row r="37" spans="1:31" s="97" customFormat="1" ht="14.45" hidden="1" customHeight="1" x14ac:dyDescent="0.2">
      <c r="A37" s="95"/>
      <c r="B37" s="94"/>
      <c r="C37" s="95"/>
      <c r="D37" s="95"/>
      <c r="E37" s="93" t="s">
        <v>45</v>
      </c>
      <c r="F37" s="109">
        <f>ROUND((SUM(BG131:BG278)),  2)</f>
        <v>0</v>
      </c>
      <c r="G37" s="95"/>
      <c r="H37" s="95"/>
      <c r="I37" s="110">
        <v>0.21</v>
      </c>
      <c r="J37" s="109">
        <f>0</f>
        <v>0</v>
      </c>
      <c r="K37" s="95"/>
      <c r="L37" s="96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</row>
    <row r="38" spans="1:31" s="97" customFormat="1" ht="14.45" hidden="1" customHeight="1" x14ac:dyDescent="0.2">
      <c r="A38" s="95"/>
      <c r="B38" s="94"/>
      <c r="C38" s="95"/>
      <c r="D38" s="95"/>
      <c r="E38" s="93" t="s">
        <v>46</v>
      </c>
      <c r="F38" s="109">
        <f>ROUND((SUM(BH131:BH278)),  2)</f>
        <v>0</v>
      </c>
      <c r="G38" s="95"/>
      <c r="H38" s="95"/>
      <c r="I38" s="110">
        <v>0.15</v>
      </c>
      <c r="J38" s="109">
        <f>0</f>
        <v>0</v>
      </c>
      <c r="K38" s="95"/>
      <c r="L38" s="9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</row>
    <row r="39" spans="1:31" s="97" customFormat="1" ht="14.45" hidden="1" customHeight="1" x14ac:dyDescent="0.2">
      <c r="A39" s="95"/>
      <c r="B39" s="94"/>
      <c r="C39" s="95"/>
      <c r="D39" s="95"/>
      <c r="E39" s="93" t="s">
        <v>47</v>
      </c>
      <c r="F39" s="109">
        <f>ROUND((SUM(BI131:BI278)),  2)</f>
        <v>0</v>
      </c>
      <c r="G39" s="95"/>
      <c r="H39" s="95"/>
      <c r="I39" s="110">
        <v>0</v>
      </c>
      <c r="J39" s="109">
        <f>0</f>
        <v>0</v>
      </c>
      <c r="K39" s="95"/>
      <c r="L39" s="96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</row>
    <row r="40" spans="1:31" s="97" customFormat="1" ht="6.95" customHeight="1" x14ac:dyDescent="0.2">
      <c r="A40" s="95"/>
      <c r="B40" s="94"/>
      <c r="C40" s="95"/>
      <c r="D40" s="95"/>
      <c r="E40" s="95"/>
      <c r="F40" s="95"/>
      <c r="G40" s="95"/>
      <c r="H40" s="95"/>
      <c r="I40" s="95"/>
      <c r="J40" s="95"/>
      <c r="K40" s="95"/>
      <c r="L40" s="96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</row>
    <row r="41" spans="1:31" s="97" customFormat="1" ht="25.35" customHeight="1" x14ac:dyDescent="0.2">
      <c r="A41" s="95"/>
      <c r="B41" s="94"/>
      <c r="C41" s="111"/>
      <c r="D41" s="112" t="s">
        <v>48</v>
      </c>
      <c r="E41" s="113"/>
      <c r="F41" s="113"/>
      <c r="G41" s="114" t="s">
        <v>49</v>
      </c>
      <c r="H41" s="115" t="s">
        <v>50</v>
      </c>
      <c r="I41" s="113"/>
      <c r="J41" s="116">
        <f>SUM(J32:J39)</f>
        <v>0</v>
      </c>
      <c r="K41" s="117"/>
      <c r="L41" s="96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</row>
    <row r="42" spans="1:31" s="97" customFormat="1" ht="14.45" customHeight="1" x14ac:dyDescent="0.2">
      <c r="A42" s="95"/>
      <c r="B42" s="94"/>
      <c r="C42" s="95"/>
      <c r="D42" s="95"/>
      <c r="E42" s="95"/>
      <c r="F42" s="95"/>
      <c r="G42" s="95"/>
      <c r="H42" s="95"/>
      <c r="I42" s="95"/>
      <c r="J42" s="95"/>
      <c r="K42" s="95"/>
      <c r="L42" s="96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</row>
    <row r="43" spans="1:31" ht="14.45" customHeight="1" x14ac:dyDescent="0.2">
      <c r="B43" s="90"/>
      <c r="L43" s="90"/>
    </row>
    <row r="44" spans="1:31" ht="14.45" customHeight="1" x14ac:dyDescent="0.2">
      <c r="B44" s="90"/>
      <c r="L44" s="90"/>
    </row>
    <row r="45" spans="1:31" ht="14.45" customHeight="1" x14ac:dyDescent="0.2">
      <c r="B45" s="90"/>
      <c r="L45" s="90"/>
    </row>
    <row r="46" spans="1:31" ht="14.45" customHeight="1" x14ac:dyDescent="0.2">
      <c r="B46" s="90"/>
      <c r="L46" s="90"/>
    </row>
    <row r="47" spans="1:31" ht="14.45" customHeight="1" x14ac:dyDescent="0.2">
      <c r="B47" s="90"/>
      <c r="L47" s="90"/>
    </row>
    <row r="48" spans="1:31" ht="14.45" customHeight="1" x14ac:dyDescent="0.2">
      <c r="B48" s="90"/>
      <c r="L48" s="90"/>
    </row>
    <row r="49" spans="1:31" ht="14.45" customHeight="1" x14ac:dyDescent="0.2">
      <c r="B49" s="90"/>
      <c r="L49" s="90"/>
    </row>
    <row r="50" spans="1:31" s="97" customFormat="1" ht="14.45" customHeight="1" x14ac:dyDescent="0.2">
      <c r="B50" s="96"/>
      <c r="D50" s="118" t="s">
        <v>51</v>
      </c>
      <c r="E50" s="119"/>
      <c r="F50" s="119"/>
      <c r="G50" s="118" t="s">
        <v>52</v>
      </c>
      <c r="H50" s="119"/>
      <c r="I50" s="119"/>
      <c r="J50" s="119"/>
      <c r="K50" s="119"/>
      <c r="L50" s="96"/>
    </row>
    <row r="51" spans="1:31" x14ac:dyDescent="0.2">
      <c r="B51" s="90"/>
      <c r="L51" s="90"/>
    </row>
    <row r="52" spans="1:31" x14ac:dyDescent="0.2">
      <c r="B52" s="90"/>
      <c r="L52" s="90"/>
    </row>
    <row r="53" spans="1:31" x14ac:dyDescent="0.2">
      <c r="B53" s="90"/>
      <c r="L53" s="90"/>
    </row>
    <row r="54" spans="1:31" x14ac:dyDescent="0.2">
      <c r="B54" s="90"/>
      <c r="L54" s="90"/>
    </row>
    <row r="55" spans="1:31" x14ac:dyDescent="0.2">
      <c r="B55" s="90"/>
      <c r="L55" s="90"/>
    </row>
    <row r="56" spans="1:31" x14ac:dyDescent="0.2">
      <c r="B56" s="90"/>
      <c r="L56" s="90"/>
    </row>
    <row r="57" spans="1:31" x14ac:dyDescent="0.2">
      <c r="B57" s="90"/>
      <c r="L57" s="90"/>
    </row>
    <row r="58" spans="1:31" x14ac:dyDescent="0.2">
      <c r="B58" s="90"/>
      <c r="L58" s="90"/>
    </row>
    <row r="59" spans="1:31" x14ac:dyDescent="0.2">
      <c r="B59" s="90"/>
      <c r="L59" s="90"/>
    </row>
    <row r="60" spans="1:31" x14ac:dyDescent="0.2">
      <c r="B60" s="90"/>
      <c r="L60" s="90"/>
    </row>
    <row r="61" spans="1:31" s="97" customFormat="1" ht="12.75" x14ac:dyDescent="0.2">
      <c r="A61" s="95"/>
      <c r="B61" s="94"/>
      <c r="C61" s="95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123" t="s">
        <v>54</v>
      </c>
      <c r="K61" s="121"/>
      <c r="L61" s="96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x14ac:dyDescent="0.2">
      <c r="B62" s="90"/>
      <c r="L62" s="90"/>
    </row>
    <row r="63" spans="1:31" x14ac:dyDescent="0.2">
      <c r="B63" s="90"/>
      <c r="L63" s="90"/>
    </row>
    <row r="64" spans="1:31" x14ac:dyDescent="0.2">
      <c r="B64" s="90"/>
      <c r="L64" s="90"/>
    </row>
    <row r="65" spans="1:31" s="97" customFormat="1" ht="12.75" x14ac:dyDescent="0.2">
      <c r="A65" s="95"/>
      <c r="B65" s="94"/>
      <c r="C65" s="95"/>
      <c r="D65" s="118" t="s">
        <v>55</v>
      </c>
      <c r="E65" s="124"/>
      <c r="F65" s="124"/>
      <c r="G65" s="118" t="s">
        <v>56</v>
      </c>
      <c r="H65" s="124"/>
      <c r="I65" s="124"/>
      <c r="J65" s="124"/>
      <c r="K65" s="124"/>
      <c r="L65" s="96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x14ac:dyDescent="0.2">
      <c r="B66" s="90"/>
      <c r="L66" s="90"/>
    </row>
    <row r="67" spans="1:31" x14ac:dyDescent="0.2">
      <c r="B67" s="90"/>
      <c r="L67" s="90"/>
    </row>
    <row r="68" spans="1:31" x14ac:dyDescent="0.2">
      <c r="B68" s="90"/>
      <c r="L68" s="90"/>
    </row>
    <row r="69" spans="1:31" x14ac:dyDescent="0.2">
      <c r="B69" s="90"/>
      <c r="L69" s="90"/>
    </row>
    <row r="70" spans="1:31" x14ac:dyDescent="0.2">
      <c r="B70" s="90"/>
      <c r="L70" s="90"/>
    </row>
    <row r="71" spans="1:31" x14ac:dyDescent="0.2">
      <c r="B71" s="90"/>
      <c r="L71" s="90"/>
    </row>
    <row r="72" spans="1:31" x14ac:dyDescent="0.2">
      <c r="B72" s="90"/>
      <c r="L72" s="90"/>
    </row>
    <row r="73" spans="1:31" x14ac:dyDescent="0.2">
      <c r="B73" s="90"/>
      <c r="L73" s="90"/>
    </row>
    <row r="74" spans="1:31" x14ac:dyDescent="0.2">
      <c r="B74" s="90"/>
      <c r="L74" s="90"/>
    </row>
    <row r="75" spans="1:31" x14ac:dyDescent="0.2">
      <c r="B75" s="90"/>
      <c r="L75" s="90"/>
    </row>
    <row r="76" spans="1:31" s="97" customFormat="1" ht="12.75" x14ac:dyDescent="0.2">
      <c r="A76" s="95"/>
      <c r="B76" s="94"/>
      <c r="C76" s="95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123" t="s">
        <v>54</v>
      </c>
      <c r="K76" s="121"/>
      <c r="L76" s="96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97" customFormat="1" ht="14.45" customHeight="1" x14ac:dyDescent="0.2">
      <c r="A77" s="9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6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81" spans="1:31" s="97" customFormat="1" ht="6.95" customHeight="1" x14ac:dyDescent="0.2">
      <c r="A81" s="9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6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1" s="97" customFormat="1" ht="24.95" customHeight="1" x14ac:dyDescent="0.2">
      <c r="A82" s="95"/>
      <c r="B82" s="94"/>
      <c r="C82" s="91" t="s">
        <v>133</v>
      </c>
      <c r="D82" s="95"/>
      <c r="E82" s="95"/>
      <c r="F82" s="95"/>
      <c r="G82" s="95"/>
      <c r="H82" s="95"/>
      <c r="I82" s="95"/>
      <c r="J82" s="95"/>
      <c r="K82" s="95"/>
      <c r="L82" s="96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1" s="97" customFormat="1" ht="6.95" customHeight="1" x14ac:dyDescent="0.2">
      <c r="A83" s="95"/>
      <c r="B83" s="94"/>
      <c r="C83" s="95"/>
      <c r="D83" s="95"/>
      <c r="E83" s="95"/>
      <c r="F83" s="95"/>
      <c r="G83" s="95"/>
      <c r="H83" s="95"/>
      <c r="I83" s="95"/>
      <c r="J83" s="95"/>
      <c r="K83" s="95"/>
      <c r="L83" s="96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1" s="97" customFormat="1" ht="12" customHeight="1" x14ac:dyDescent="0.2">
      <c r="A84" s="95"/>
      <c r="B84" s="94"/>
      <c r="C84" s="93" t="s">
        <v>14</v>
      </c>
      <c r="D84" s="95"/>
      <c r="E84" s="95"/>
      <c r="F84" s="95"/>
      <c r="G84" s="95"/>
      <c r="H84" s="95"/>
      <c r="I84" s="95"/>
      <c r="J84" s="95"/>
      <c r="K84" s="95"/>
      <c r="L84" s="96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1" s="97" customFormat="1" ht="16.5" customHeight="1" x14ac:dyDescent="0.2">
      <c r="A85" s="95"/>
      <c r="B85" s="94"/>
      <c r="C85" s="95"/>
      <c r="D85" s="95"/>
      <c r="E85" s="398" t="str">
        <f>E7</f>
        <v>Kosmonosy, obnova vodovodu a kanalizace - 2. etapa - část A</v>
      </c>
      <c r="F85" s="401"/>
      <c r="G85" s="401"/>
      <c r="H85" s="401"/>
      <c r="I85" s="95"/>
      <c r="J85" s="95"/>
      <c r="K85" s="95"/>
      <c r="L85" s="96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1" ht="12" customHeight="1" x14ac:dyDescent="0.2">
      <c r="B86" s="90"/>
      <c r="C86" s="93" t="s">
        <v>129</v>
      </c>
      <c r="L86" s="90"/>
    </row>
    <row r="87" spans="1:31" s="97" customFormat="1" ht="16.5" customHeight="1" x14ac:dyDescent="0.2">
      <c r="A87" s="95"/>
      <c r="B87" s="94"/>
      <c r="C87" s="95"/>
      <c r="D87" s="95"/>
      <c r="E87" s="398" t="s">
        <v>1317</v>
      </c>
      <c r="F87" s="399"/>
      <c r="G87" s="399"/>
      <c r="H87" s="399"/>
      <c r="I87" s="95"/>
      <c r="J87" s="95"/>
      <c r="K87" s="95"/>
      <c r="L87" s="96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1" s="97" customFormat="1" ht="12" customHeight="1" x14ac:dyDescent="0.2">
      <c r="A88" s="95"/>
      <c r="B88" s="94"/>
      <c r="C88" s="93" t="s">
        <v>131</v>
      </c>
      <c r="D88" s="95"/>
      <c r="E88" s="95"/>
      <c r="F88" s="95"/>
      <c r="G88" s="95"/>
      <c r="H88" s="95"/>
      <c r="I88" s="95"/>
      <c r="J88" s="95"/>
      <c r="K88" s="95"/>
      <c r="L88" s="96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</row>
    <row r="89" spans="1:31" s="97" customFormat="1" ht="16.5" customHeight="1" x14ac:dyDescent="0.2">
      <c r="A89" s="95"/>
      <c r="B89" s="94"/>
      <c r="C89" s="95"/>
      <c r="D89" s="95"/>
      <c r="E89" s="400" t="str">
        <f>E11</f>
        <v>SO 5.2. - Stoka F</v>
      </c>
      <c r="F89" s="399"/>
      <c r="G89" s="399"/>
      <c r="H89" s="399"/>
      <c r="I89" s="95"/>
      <c r="J89" s="95"/>
      <c r="K89" s="95"/>
      <c r="L89" s="96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</row>
    <row r="90" spans="1:31" s="97" customFormat="1" ht="6.95" customHeight="1" x14ac:dyDescent="0.2">
      <c r="A90" s="95"/>
      <c r="B90" s="94"/>
      <c r="C90" s="95"/>
      <c r="D90" s="95"/>
      <c r="E90" s="95"/>
      <c r="F90" s="95"/>
      <c r="G90" s="95"/>
      <c r="H90" s="95"/>
      <c r="I90" s="95"/>
      <c r="J90" s="95"/>
      <c r="K90" s="95"/>
      <c r="L90" s="96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</row>
    <row r="91" spans="1:31" s="97" customFormat="1" ht="12" customHeight="1" x14ac:dyDescent="0.2">
      <c r="A91" s="95"/>
      <c r="B91" s="94"/>
      <c r="C91" s="93" t="s">
        <v>18</v>
      </c>
      <c r="D91" s="95"/>
      <c r="E91" s="95"/>
      <c r="F91" s="98" t="str">
        <f>F14</f>
        <v>Kosmonosy</v>
      </c>
      <c r="G91" s="95"/>
      <c r="H91" s="95"/>
      <c r="I91" s="93" t="s">
        <v>20</v>
      </c>
      <c r="J91" s="99">
        <f>IF(J14="","",J14)</f>
        <v>44136</v>
      </c>
      <c r="K91" s="95"/>
      <c r="L91" s="96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</row>
    <row r="92" spans="1:31" s="97" customFormat="1" ht="6.95" customHeight="1" x14ac:dyDescent="0.2">
      <c r="A92" s="95"/>
      <c r="B92" s="94"/>
      <c r="C92" s="95"/>
      <c r="D92" s="95"/>
      <c r="E92" s="95"/>
      <c r="F92" s="95"/>
      <c r="G92" s="95"/>
      <c r="H92" s="95"/>
      <c r="I92" s="95"/>
      <c r="J92" s="95"/>
      <c r="K92" s="95"/>
      <c r="L92" s="96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</row>
    <row r="93" spans="1:31" s="97" customFormat="1" ht="15.2" customHeight="1" x14ac:dyDescent="0.2">
      <c r="A93" s="95"/>
      <c r="B93" s="94"/>
      <c r="C93" s="93" t="s">
        <v>21</v>
      </c>
      <c r="D93" s="95"/>
      <c r="E93" s="95"/>
      <c r="F93" s="98" t="str">
        <f>E17</f>
        <v>Vodovody a kanalizace Mladá Boleslav, a.s.</v>
      </c>
      <c r="G93" s="95"/>
      <c r="H93" s="95"/>
      <c r="I93" s="93" t="s">
        <v>29</v>
      </c>
      <c r="J93" s="129" t="str">
        <f>E23</f>
        <v>ŠINDLAR s.r.o.</v>
      </c>
      <c r="K93" s="95"/>
      <c r="L93" s="96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</row>
    <row r="94" spans="1:31" s="97" customFormat="1" ht="15.2" customHeight="1" x14ac:dyDescent="0.2">
      <c r="A94" s="95"/>
      <c r="B94" s="94"/>
      <c r="C94" s="93" t="s">
        <v>27</v>
      </c>
      <c r="D94" s="95"/>
      <c r="E94" s="95"/>
      <c r="F94" s="98" t="str">
        <f>IF(E20="","",E20)</f>
        <v>Dle výběrového řízení</v>
      </c>
      <c r="G94" s="95"/>
      <c r="H94" s="95"/>
      <c r="I94" s="93" t="s">
        <v>34</v>
      </c>
      <c r="J94" s="129" t="str">
        <f>E26</f>
        <v>Roman Bárta</v>
      </c>
      <c r="K94" s="95"/>
      <c r="L94" s="96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1:31" s="97" customFormat="1" ht="10.35" customHeight="1" x14ac:dyDescent="0.2">
      <c r="A95" s="95"/>
      <c r="B95" s="94"/>
      <c r="C95" s="95"/>
      <c r="D95" s="95"/>
      <c r="E95" s="95"/>
      <c r="F95" s="95"/>
      <c r="G95" s="95"/>
      <c r="H95" s="95"/>
      <c r="I95" s="95"/>
      <c r="J95" s="95"/>
      <c r="K95" s="95"/>
      <c r="L95" s="96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s="97" customFormat="1" ht="29.25" customHeight="1" x14ac:dyDescent="0.2">
      <c r="A96" s="95"/>
      <c r="B96" s="94"/>
      <c r="C96" s="130" t="s">
        <v>134</v>
      </c>
      <c r="D96" s="111"/>
      <c r="E96" s="111"/>
      <c r="F96" s="111"/>
      <c r="G96" s="111"/>
      <c r="H96" s="111"/>
      <c r="I96" s="111"/>
      <c r="J96" s="131" t="s">
        <v>135</v>
      </c>
      <c r="K96" s="111"/>
      <c r="L96" s="96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</row>
    <row r="97" spans="1:47" s="97" customFormat="1" ht="10.35" customHeight="1" x14ac:dyDescent="0.2">
      <c r="A97" s="95"/>
      <c r="B97" s="94"/>
      <c r="C97" s="95"/>
      <c r="D97" s="95"/>
      <c r="E97" s="95"/>
      <c r="F97" s="95"/>
      <c r="G97" s="95"/>
      <c r="H97" s="95"/>
      <c r="I97" s="95"/>
      <c r="J97" s="95"/>
      <c r="K97" s="95"/>
      <c r="L97" s="96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47" s="97" customFormat="1" ht="22.9" customHeight="1" x14ac:dyDescent="0.2">
      <c r="A98" s="95"/>
      <c r="B98" s="94"/>
      <c r="C98" s="132" t="s">
        <v>136</v>
      </c>
      <c r="D98" s="95"/>
      <c r="E98" s="95"/>
      <c r="F98" s="95"/>
      <c r="G98" s="95"/>
      <c r="H98" s="95"/>
      <c r="I98" s="95"/>
      <c r="J98" s="106">
        <f>J131</f>
        <v>0</v>
      </c>
      <c r="K98" s="95"/>
      <c r="L98" s="96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U98" s="87" t="s">
        <v>137</v>
      </c>
    </row>
    <row r="99" spans="1:47" s="133" customFormat="1" ht="24.95" customHeight="1" x14ac:dyDescent="0.2">
      <c r="B99" s="134"/>
      <c r="D99" s="135" t="s">
        <v>138</v>
      </c>
      <c r="E99" s="136"/>
      <c r="F99" s="136"/>
      <c r="G99" s="136"/>
      <c r="H99" s="136"/>
      <c r="I99" s="136"/>
      <c r="J99" s="137">
        <f>J132</f>
        <v>0</v>
      </c>
      <c r="L99" s="134"/>
    </row>
    <row r="100" spans="1:47" s="138" customFormat="1" ht="19.899999999999999" customHeight="1" x14ac:dyDescent="0.2">
      <c r="B100" s="139"/>
      <c r="D100" s="140" t="s">
        <v>139</v>
      </c>
      <c r="E100" s="141"/>
      <c r="F100" s="141"/>
      <c r="G100" s="141"/>
      <c r="H100" s="141"/>
      <c r="I100" s="141"/>
      <c r="J100" s="142">
        <f>J133</f>
        <v>0</v>
      </c>
      <c r="L100" s="139"/>
    </row>
    <row r="101" spans="1:47" s="138" customFormat="1" ht="19.899999999999999" customHeight="1" x14ac:dyDescent="0.2">
      <c r="B101" s="139"/>
      <c r="D101" s="140" t="s">
        <v>140</v>
      </c>
      <c r="E101" s="141"/>
      <c r="F101" s="141"/>
      <c r="G101" s="141"/>
      <c r="H101" s="141"/>
      <c r="I101" s="141"/>
      <c r="J101" s="142">
        <f>J199</f>
        <v>0</v>
      </c>
      <c r="L101" s="139"/>
    </row>
    <row r="102" spans="1:47" s="138" customFormat="1" ht="19.899999999999999" customHeight="1" x14ac:dyDescent="0.2">
      <c r="B102" s="139"/>
      <c r="D102" s="140" t="s">
        <v>141</v>
      </c>
      <c r="E102" s="141"/>
      <c r="F102" s="141"/>
      <c r="G102" s="141"/>
      <c r="H102" s="141"/>
      <c r="I102" s="141"/>
      <c r="J102" s="142">
        <f>J205</f>
        <v>0</v>
      </c>
      <c r="L102" s="139"/>
    </row>
    <row r="103" spans="1:47" s="138" customFormat="1" ht="19.899999999999999" customHeight="1" x14ac:dyDescent="0.2">
      <c r="B103" s="139"/>
      <c r="D103" s="140" t="s">
        <v>142</v>
      </c>
      <c r="E103" s="141"/>
      <c r="F103" s="141"/>
      <c r="G103" s="141"/>
      <c r="H103" s="141"/>
      <c r="I103" s="141"/>
      <c r="J103" s="142">
        <f>J211</f>
        <v>0</v>
      </c>
      <c r="L103" s="139"/>
    </row>
    <row r="104" spans="1:47" s="138" customFormat="1" ht="19.899999999999999" customHeight="1" x14ac:dyDescent="0.2">
      <c r="B104" s="139"/>
      <c r="D104" s="140" t="s">
        <v>143</v>
      </c>
      <c r="E104" s="141"/>
      <c r="F104" s="141"/>
      <c r="G104" s="141"/>
      <c r="H104" s="141"/>
      <c r="I104" s="141"/>
      <c r="J104" s="142">
        <f>J223</f>
        <v>0</v>
      </c>
      <c r="L104" s="139"/>
    </row>
    <row r="105" spans="1:47" s="138" customFormat="1" ht="19.899999999999999" customHeight="1" x14ac:dyDescent="0.2">
      <c r="B105" s="139"/>
      <c r="D105" s="140" t="s">
        <v>144</v>
      </c>
      <c r="E105" s="141"/>
      <c r="F105" s="141"/>
      <c r="G105" s="141"/>
      <c r="H105" s="141"/>
      <c r="I105" s="141"/>
      <c r="J105" s="142">
        <f>J235</f>
        <v>0</v>
      </c>
      <c r="L105" s="139"/>
    </row>
    <row r="106" spans="1:47" s="138" customFormat="1" ht="19.899999999999999" customHeight="1" x14ac:dyDescent="0.2">
      <c r="B106" s="139"/>
      <c r="D106" s="140" t="s">
        <v>145</v>
      </c>
      <c r="E106" s="141"/>
      <c r="F106" s="141"/>
      <c r="G106" s="141"/>
      <c r="H106" s="141"/>
      <c r="I106" s="141"/>
      <c r="J106" s="142">
        <f>J262</f>
        <v>0</v>
      </c>
      <c r="L106" s="139"/>
    </row>
    <row r="107" spans="1:47" s="138" customFormat="1" ht="19.899999999999999" customHeight="1" x14ac:dyDescent="0.2">
      <c r="B107" s="139"/>
      <c r="D107" s="140" t="s">
        <v>146</v>
      </c>
      <c r="E107" s="141"/>
      <c r="F107" s="141"/>
      <c r="G107" s="141"/>
      <c r="H107" s="141"/>
      <c r="I107" s="141"/>
      <c r="J107" s="142">
        <f>J265</f>
        <v>0</v>
      </c>
      <c r="L107" s="139"/>
    </row>
    <row r="108" spans="1:47" s="138" customFormat="1" ht="19.899999999999999" customHeight="1" x14ac:dyDescent="0.2">
      <c r="B108" s="139"/>
      <c r="D108" s="140" t="s">
        <v>147</v>
      </c>
      <c r="E108" s="141"/>
      <c r="F108" s="141"/>
      <c r="G108" s="141"/>
      <c r="H108" s="141"/>
      <c r="I108" s="141"/>
      <c r="J108" s="142">
        <f>J273</f>
        <v>0</v>
      </c>
      <c r="L108" s="139"/>
    </row>
    <row r="109" spans="1:47" s="133" customFormat="1" ht="24.95" customHeight="1" x14ac:dyDescent="0.2">
      <c r="B109" s="134"/>
      <c r="D109" s="135" t="s">
        <v>148</v>
      </c>
      <c r="E109" s="136"/>
      <c r="F109" s="136"/>
      <c r="G109" s="136"/>
      <c r="H109" s="136"/>
      <c r="I109" s="136"/>
      <c r="J109" s="137">
        <f>J275</f>
        <v>0</v>
      </c>
      <c r="L109" s="134"/>
    </row>
    <row r="110" spans="1:47" s="97" customFormat="1" ht="21.75" customHeight="1" x14ac:dyDescent="0.2">
      <c r="A110" s="95"/>
      <c r="B110" s="94"/>
      <c r="C110" s="95"/>
      <c r="D110" s="95"/>
      <c r="E110" s="95"/>
      <c r="F110" s="95"/>
      <c r="G110" s="95"/>
      <c r="H110" s="95"/>
      <c r="I110" s="95"/>
      <c r="J110" s="95"/>
      <c r="K110" s="95"/>
      <c r="L110" s="96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</row>
    <row r="111" spans="1:47" s="97" customFormat="1" ht="6.95" customHeight="1" x14ac:dyDescent="0.2">
      <c r="A111" s="95"/>
      <c r="B111" s="125"/>
      <c r="C111" s="126"/>
      <c r="D111" s="126"/>
      <c r="E111" s="126"/>
      <c r="F111" s="126"/>
      <c r="G111" s="126"/>
      <c r="H111" s="126"/>
      <c r="I111" s="126"/>
      <c r="J111" s="126"/>
      <c r="K111" s="126"/>
      <c r="L111" s="96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</row>
    <row r="115" spans="1:31" s="97" customFormat="1" ht="6.95" customHeight="1" x14ac:dyDescent="0.2">
      <c r="A115" s="95"/>
      <c r="B115" s="127"/>
      <c r="C115" s="128"/>
      <c r="D115" s="128"/>
      <c r="E115" s="128"/>
      <c r="F115" s="128"/>
      <c r="G115" s="128"/>
      <c r="H115" s="128"/>
      <c r="I115" s="128"/>
      <c r="J115" s="128"/>
      <c r="K115" s="128"/>
      <c r="L115" s="96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</row>
    <row r="116" spans="1:31" s="97" customFormat="1" ht="24.95" customHeight="1" x14ac:dyDescent="0.2">
      <c r="A116" s="95"/>
      <c r="B116" s="94"/>
      <c r="C116" s="91" t="s">
        <v>149</v>
      </c>
      <c r="D116" s="95"/>
      <c r="E116" s="95"/>
      <c r="F116" s="95"/>
      <c r="G116" s="95"/>
      <c r="H116" s="95"/>
      <c r="I116" s="95"/>
      <c r="J116" s="95"/>
      <c r="K116" s="95"/>
      <c r="L116" s="96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</row>
    <row r="117" spans="1:31" s="97" customFormat="1" ht="6.95" customHeight="1" x14ac:dyDescent="0.2">
      <c r="A117" s="95"/>
      <c r="B117" s="94"/>
      <c r="C117" s="95"/>
      <c r="D117" s="95"/>
      <c r="E117" s="95"/>
      <c r="F117" s="95"/>
      <c r="G117" s="95"/>
      <c r="H117" s="95"/>
      <c r="I117" s="95"/>
      <c r="J117" s="95"/>
      <c r="K117" s="95"/>
      <c r="L117" s="96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</row>
    <row r="118" spans="1:31" s="97" customFormat="1" ht="12" customHeight="1" x14ac:dyDescent="0.2">
      <c r="A118" s="95"/>
      <c r="B118" s="94"/>
      <c r="C118" s="93" t="s">
        <v>14</v>
      </c>
      <c r="D118" s="95"/>
      <c r="E118" s="95"/>
      <c r="F118" s="95"/>
      <c r="G118" s="95"/>
      <c r="H118" s="95"/>
      <c r="I118" s="95"/>
      <c r="J118" s="95"/>
      <c r="K118" s="95"/>
      <c r="L118" s="96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</row>
    <row r="119" spans="1:31" s="97" customFormat="1" ht="16.5" customHeight="1" x14ac:dyDescent="0.2">
      <c r="A119" s="95"/>
      <c r="B119" s="94"/>
      <c r="C119" s="95"/>
      <c r="D119" s="95"/>
      <c r="E119" s="398" t="str">
        <f>E7</f>
        <v>Kosmonosy, obnova vodovodu a kanalizace - 2. etapa - část A</v>
      </c>
      <c r="F119" s="401"/>
      <c r="G119" s="401"/>
      <c r="H119" s="401"/>
      <c r="I119" s="95"/>
      <c r="J119" s="95"/>
      <c r="K119" s="95"/>
      <c r="L119" s="96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1:31" ht="12" customHeight="1" x14ac:dyDescent="0.2">
      <c r="B120" s="90"/>
      <c r="C120" s="93" t="s">
        <v>129</v>
      </c>
      <c r="L120" s="90"/>
    </row>
    <row r="121" spans="1:31" s="97" customFormat="1" ht="16.5" customHeight="1" x14ac:dyDescent="0.2">
      <c r="A121" s="95"/>
      <c r="B121" s="94"/>
      <c r="C121" s="95"/>
      <c r="D121" s="95"/>
      <c r="E121" s="398" t="s">
        <v>1317</v>
      </c>
      <c r="F121" s="399"/>
      <c r="G121" s="399"/>
      <c r="H121" s="399"/>
      <c r="I121" s="95"/>
      <c r="J121" s="95"/>
      <c r="K121" s="95"/>
      <c r="L121" s="96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</row>
    <row r="122" spans="1:31" s="97" customFormat="1" ht="12" customHeight="1" x14ac:dyDescent="0.2">
      <c r="A122" s="95"/>
      <c r="B122" s="94"/>
      <c r="C122" s="93" t="s">
        <v>131</v>
      </c>
      <c r="D122" s="95"/>
      <c r="E122" s="95"/>
      <c r="F122" s="95"/>
      <c r="G122" s="95"/>
      <c r="H122" s="95"/>
      <c r="I122" s="95"/>
      <c r="J122" s="95"/>
      <c r="K122" s="95"/>
      <c r="L122" s="96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1:31" s="97" customFormat="1" ht="16.5" customHeight="1" x14ac:dyDescent="0.2">
      <c r="A123" s="95"/>
      <c r="B123" s="94"/>
      <c r="C123" s="95"/>
      <c r="D123" s="95"/>
      <c r="E123" s="400" t="str">
        <f>E11</f>
        <v>SO 5.2. - Stoka F</v>
      </c>
      <c r="F123" s="399"/>
      <c r="G123" s="399"/>
      <c r="H123" s="399"/>
      <c r="I123" s="95"/>
      <c r="J123" s="95"/>
      <c r="K123" s="95"/>
      <c r="L123" s="96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</row>
    <row r="124" spans="1:31" s="97" customFormat="1" ht="6.95" customHeight="1" x14ac:dyDescent="0.2">
      <c r="A124" s="95"/>
      <c r="B124" s="94"/>
      <c r="C124" s="95"/>
      <c r="D124" s="95"/>
      <c r="E124" s="95"/>
      <c r="F124" s="95"/>
      <c r="G124" s="95"/>
      <c r="H124" s="95"/>
      <c r="I124" s="95"/>
      <c r="J124" s="95"/>
      <c r="K124" s="95"/>
      <c r="L124" s="96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</row>
    <row r="125" spans="1:31" s="97" customFormat="1" ht="12" customHeight="1" x14ac:dyDescent="0.2">
      <c r="A125" s="95"/>
      <c r="B125" s="94"/>
      <c r="C125" s="93" t="s">
        <v>18</v>
      </c>
      <c r="D125" s="95"/>
      <c r="E125" s="95"/>
      <c r="F125" s="98" t="str">
        <f>F14</f>
        <v>Kosmonosy</v>
      </c>
      <c r="G125" s="95"/>
      <c r="H125" s="95"/>
      <c r="I125" s="93" t="s">
        <v>20</v>
      </c>
      <c r="J125" s="99">
        <f>IF(J14="","",J14)</f>
        <v>44136</v>
      </c>
      <c r="K125" s="95"/>
      <c r="L125" s="96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</row>
    <row r="126" spans="1:31" s="97" customFormat="1" ht="6.95" customHeight="1" x14ac:dyDescent="0.2">
      <c r="A126" s="95"/>
      <c r="B126" s="94"/>
      <c r="C126" s="95"/>
      <c r="D126" s="95"/>
      <c r="E126" s="95"/>
      <c r="F126" s="95"/>
      <c r="G126" s="95"/>
      <c r="H126" s="95"/>
      <c r="I126" s="95"/>
      <c r="J126" s="95"/>
      <c r="K126" s="95"/>
      <c r="L126" s="96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</row>
    <row r="127" spans="1:31" s="97" customFormat="1" ht="15.2" customHeight="1" x14ac:dyDescent="0.2">
      <c r="A127" s="95"/>
      <c r="B127" s="94"/>
      <c r="C127" s="93" t="s">
        <v>21</v>
      </c>
      <c r="D127" s="95"/>
      <c r="E127" s="95"/>
      <c r="F127" s="98" t="str">
        <f>E17</f>
        <v>Vodovody a kanalizace Mladá Boleslav, a.s.</v>
      </c>
      <c r="G127" s="95"/>
      <c r="H127" s="95"/>
      <c r="I127" s="93" t="s">
        <v>29</v>
      </c>
      <c r="J127" s="129" t="str">
        <f>E23</f>
        <v>ŠINDLAR s.r.o.</v>
      </c>
      <c r="K127" s="95"/>
      <c r="L127" s="96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</row>
    <row r="128" spans="1:31" s="97" customFormat="1" ht="15.2" customHeight="1" x14ac:dyDescent="0.2">
      <c r="A128" s="95"/>
      <c r="B128" s="94"/>
      <c r="C128" s="93" t="s">
        <v>27</v>
      </c>
      <c r="D128" s="95"/>
      <c r="E128" s="95"/>
      <c r="F128" s="98" t="str">
        <f>IF(E20="","",E20)</f>
        <v>Dle výběrového řízení</v>
      </c>
      <c r="G128" s="95"/>
      <c r="H128" s="95"/>
      <c r="I128" s="93" t="s">
        <v>34</v>
      </c>
      <c r="J128" s="129" t="str">
        <f>E26</f>
        <v>Roman Bárta</v>
      </c>
      <c r="K128" s="95"/>
      <c r="L128" s="96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</row>
    <row r="129" spans="1:65" s="97" customFormat="1" ht="10.35" customHeight="1" x14ac:dyDescent="0.2">
      <c r="A129" s="95"/>
      <c r="B129" s="94"/>
      <c r="C129" s="95"/>
      <c r="D129" s="95"/>
      <c r="E129" s="95"/>
      <c r="F129" s="95"/>
      <c r="G129" s="95"/>
      <c r="H129" s="95"/>
      <c r="I129" s="95"/>
      <c r="J129" s="95"/>
      <c r="K129" s="95"/>
      <c r="L129" s="96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</row>
    <row r="130" spans="1:65" s="152" customFormat="1" ht="29.25" customHeight="1" x14ac:dyDescent="0.2">
      <c r="A130" s="143"/>
      <c r="B130" s="144"/>
      <c r="C130" s="145" t="s">
        <v>150</v>
      </c>
      <c r="D130" s="146" t="s">
        <v>63</v>
      </c>
      <c r="E130" s="146" t="s">
        <v>59</v>
      </c>
      <c r="F130" s="146" t="s">
        <v>60</v>
      </c>
      <c r="G130" s="146" t="s">
        <v>151</v>
      </c>
      <c r="H130" s="146" t="s">
        <v>152</v>
      </c>
      <c r="I130" s="146" t="s">
        <v>153</v>
      </c>
      <c r="J130" s="146" t="s">
        <v>135</v>
      </c>
      <c r="K130" s="147" t="s">
        <v>154</v>
      </c>
      <c r="L130" s="148"/>
      <c r="M130" s="149" t="s">
        <v>1</v>
      </c>
      <c r="N130" s="150" t="s">
        <v>42</v>
      </c>
      <c r="O130" s="150" t="s">
        <v>155</v>
      </c>
      <c r="P130" s="150" t="s">
        <v>156</v>
      </c>
      <c r="Q130" s="150" t="s">
        <v>157</v>
      </c>
      <c r="R130" s="150" t="s">
        <v>158</v>
      </c>
      <c r="S130" s="150" t="s">
        <v>159</v>
      </c>
      <c r="T130" s="151" t="s">
        <v>160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97" customFormat="1" ht="22.9" customHeight="1" x14ac:dyDescent="0.25">
      <c r="A131" s="95"/>
      <c r="B131" s="94"/>
      <c r="C131" s="153" t="s">
        <v>161</v>
      </c>
      <c r="D131" s="95"/>
      <c r="E131" s="95"/>
      <c r="F131" s="95"/>
      <c r="G131" s="95"/>
      <c r="H131" s="95"/>
      <c r="I131" s="95"/>
      <c r="J131" s="154">
        <f>BK131</f>
        <v>0</v>
      </c>
      <c r="K131" s="95"/>
      <c r="L131" s="94"/>
      <c r="M131" s="155"/>
      <c r="N131" s="156"/>
      <c r="O131" s="104"/>
      <c r="P131" s="157">
        <f>P132+P275</f>
        <v>235.55910399999999</v>
      </c>
      <c r="Q131" s="104"/>
      <c r="R131" s="157">
        <f>R132+R275</f>
        <v>4.0466344999999997</v>
      </c>
      <c r="S131" s="104"/>
      <c r="T131" s="158">
        <f>T132+T275</f>
        <v>38.304440000000007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T131" s="87" t="s">
        <v>77</v>
      </c>
      <c r="AU131" s="87" t="s">
        <v>137</v>
      </c>
      <c r="BK131" s="159">
        <f>BK132+BK275</f>
        <v>0</v>
      </c>
    </row>
    <row r="132" spans="1:65" s="160" customFormat="1" ht="25.9" customHeight="1" x14ac:dyDescent="0.2">
      <c r="B132" s="161"/>
      <c r="D132" s="162" t="s">
        <v>77</v>
      </c>
      <c r="E132" s="163" t="s">
        <v>162</v>
      </c>
      <c r="F132" s="163" t="s">
        <v>163</v>
      </c>
      <c r="J132" s="164">
        <f>BK132</f>
        <v>0</v>
      </c>
      <c r="L132" s="161"/>
      <c r="M132" s="165"/>
      <c r="N132" s="166"/>
      <c r="O132" s="166"/>
      <c r="P132" s="167">
        <f>P133+P199+P205+P211+P223+P235+P262+P265+P273</f>
        <v>235.55910399999999</v>
      </c>
      <c r="Q132" s="166"/>
      <c r="R132" s="167">
        <f>R133+R199+R205+R211+R223+R235+R262+R265+R273</f>
        <v>4.0466344999999997</v>
      </c>
      <c r="S132" s="166"/>
      <c r="T132" s="168">
        <f>T133+T199+T205+T211+T223+T235+T262+T265+T273</f>
        <v>38.304440000000007</v>
      </c>
      <c r="AR132" s="162" t="s">
        <v>85</v>
      </c>
      <c r="AT132" s="169" t="s">
        <v>77</v>
      </c>
      <c r="AU132" s="169" t="s">
        <v>78</v>
      </c>
      <c r="AY132" s="162" t="s">
        <v>164</v>
      </c>
      <c r="BK132" s="170">
        <f>BK133+BK199+BK205+BK211+BK223+BK235+BK262+BK265+BK273</f>
        <v>0</v>
      </c>
    </row>
    <row r="133" spans="1:65" s="160" customFormat="1" ht="22.9" customHeight="1" x14ac:dyDescent="0.2">
      <c r="B133" s="161"/>
      <c r="D133" s="162" t="s">
        <v>77</v>
      </c>
      <c r="E133" s="171" t="s">
        <v>85</v>
      </c>
      <c r="F133" s="171" t="s">
        <v>165</v>
      </c>
      <c r="J133" s="172">
        <f>BK133</f>
        <v>0</v>
      </c>
      <c r="L133" s="161"/>
      <c r="M133" s="165"/>
      <c r="N133" s="166"/>
      <c r="O133" s="166"/>
      <c r="P133" s="167">
        <f>SUM(P134:P198)</f>
        <v>174.24110499999998</v>
      </c>
      <c r="Q133" s="166"/>
      <c r="R133" s="167">
        <f>SUM(R134:R198)</f>
        <v>0.20468890000000001</v>
      </c>
      <c r="S133" s="166"/>
      <c r="T133" s="168">
        <f>SUM(T134:T198)</f>
        <v>36.776160000000004</v>
      </c>
      <c r="AR133" s="162" t="s">
        <v>85</v>
      </c>
      <c r="AT133" s="169" t="s">
        <v>77</v>
      </c>
      <c r="AU133" s="169" t="s">
        <v>85</v>
      </c>
      <c r="AY133" s="162" t="s">
        <v>164</v>
      </c>
      <c r="BK133" s="170">
        <f>SUM(BK134:BK198)</f>
        <v>0</v>
      </c>
    </row>
    <row r="134" spans="1:65" s="97" customFormat="1" ht="55.5" customHeight="1" x14ac:dyDescent="0.2">
      <c r="A134" s="95"/>
      <c r="B134" s="94"/>
      <c r="C134" s="173" t="s">
        <v>85</v>
      </c>
      <c r="D134" s="173" t="s">
        <v>166</v>
      </c>
      <c r="E134" s="174" t="s">
        <v>167</v>
      </c>
      <c r="F134" s="175" t="s">
        <v>168</v>
      </c>
      <c r="G134" s="176" t="s">
        <v>169</v>
      </c>
      <c r="H134" s="177">
        <v>38.340000000000003</v>
      </c>
      <c r="I134" s="73"/>
      <c r="J134" s="178">
        <f>ROUND(I134*H134,2)</f>
        <v>0</v>
      </c>
      <c r="K134" s="175" t="s">
        <v>170</v>
      </c>
      <c r="L134" s="94"/>
      <c r="M134" s="179" t="s">
        <v>1</v>
      </c>
      <c r="N134" s="180" t="s">
        <v>43</v>
      </c>
      <c r="O134" s="181">
        <v>0.11899999999999999</v>
      </c>
      <c r="P134" s="181">
        <f>O134*H134</f>
        <v>4.5624600000000006</v>
      </c>
      <c r="Q134" s="181">
        <v>0</v>
      </c>
      <c r="R134" s="181">
        <f>Q134*H134</f>
        <v>0</v>
      </c>
      <c r="S134" s="181">
        <v>0.44</v>
      </c>
      <c r="T134" s="182">
        <f>S134*H134</f>
        <v>16.869600000000002</v>
      </c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R134" s="183" t="s">
        <v>171</v>
      </c>
      <c r="AT134" s="183" t="s">
        <v>166</v>
      </c>
      <c r="AU134" s="183" t="s">
        <v>87</v>
      </c>
      <c r="AY134" s="87" t="s">
        <v>164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87" t="s">
        <v>85</v>
      </c>
      <c r="BK134" s="184">
        <f>ROUND(I134*H134,2)</f>
        <v>0</v>
      </c>
      <c r="BL134" s="87" t="s">
        <v>171</v>
      </c>
      <c r="BM134" s="183" t="s">
        <v>1420</v>
      </c>
    </row>
    <row r="135" spans="1:65" s="97" customFormat="1" ht="19.5" x14ac:dyDescent="0.2">
      <c r="A135" s="95"/>
      <c r="B135" s="94"/>
      <c r="C135" s="95"/>
      <c r="D135" s="185" t="s">
        <v>173</v>
      </c>
      <c r="E135" s="95"/>
      <c r="F135" s="186" t="s">
        <v>174</v>
      </c>
      <c r="G135" s="95"/>
      <c r="H135" s="95"/>
      <c r="I135" s="227"/>
      <c r="J135" s="95"/>
      <c r="K135" s="95"/>
      <c r="L135" s="94"/>
      <c r="M135" s="187"/>
      <c r="N135" s="188"/>
      <c r="O135" s="189"/>
      <c r="P135" s="189"/>
      <c r="Q135" s="189"/>
      <c r="R135" s="189"/>
      <c r="S135" s="189"/>
      <c r="T135" s="190"/>
      <c r="U135" s="95"/>
      <c r="V135" s="95"/>
      <c r="W135" s="95"/>
      <c r="X135" s="95"/>
      <c r="Y135" s="95"/>
      <c r="Z135" s="95"/>
      <c r="AA135" s="95"/>
      <c r="AB135" s="95"/>
      <c r="AC135" s="95"/>
      <c r="AD135" s="95"/>
      <c r="AE135" s="95"/>
      <c r="AT135" s="87" t="s">
        <v>173</v>
      </c>
      <c r="AU135" s="87" t="s">
        <v>87</v>
      </c>
    </row>
    <row r="136" spans="1:65" s="191" customFormat="1" x14ac:dyDescent="0.2">
      <c r="B136" s="192"/>
      <c r="D136" s="185" t="s">
        <v>175</v>
      </c>
      <c r="E136" s="193" t="s">
        <v>1</v>
      </c>
      <c r="F136" s="194" t="s">
        <v>176</v>
      </c>
      <c r="H136" s="193" t="s">
        <v>1</v>
      </c>
      <c r="I136" s="228"/>
      <c r="L136" s="192"/>
      <c r="M136" s="195"/>
      <c r="N136" s="196"/>
      <c r="O136" s="196"/>
      <c r="P136" s="196"/>
      <c r="Q136" s="196"/>
      <c r="R136" s="196"/>
      <c r="S136" s="196"/>
      <c r="T136" s="197"/>
      <c r="AT136" s="193" t="s">
        <v>175</v>
      </c>
      <c r="AU136" s="193" t="s">
        <v>87</v>
      </c>
      <c r="AV136" s="191" t="s">
        <v>85</v>
      </c>
      <c r="AW136" s="191" t="s">
        <v>33</v>
      </c>
      <c r="AX136" s="191" t="s">
        <v>78</v>
      </c>
      <c r="AY136" s="193" t="s">
        <v>164</v>
      </c>
    </row>
    <row r="137" spans="1:65" s="191" customFormat="1" x14ac:dyDescent="0.2">
      <c r="B137" s="192"/>
      <c r="D137" s="185" t="s">
        <v>175</v>
      </c>
      <c r="E137" s="193" t="s">
        <v>1</v>
      </c>
      <c r="F137" s="194" t="s">
        <v>177</v>
      </c>
      <c r="H137" s="193" t="s">
        <v>1</v>
      </c>
      <c r="I137" s="228"/>
      <c r="L137" s="192"/>
      <c r="M137" s="195"/>
      <c r="N137" s="196"/>
      <c r="O137" s="196"/>
      <c r="P137" s="196"/>
      <c r="Q137" s="196"/>
      <c r="R137" s="196"/>
      <c r="S137" s="196"/>
      <c r="T137" s="197"/>
      <c r="AT137" s="193" t="s">
        <v>175</v>
      </c>
      <c r="AU137" s="193" t="s">
        <v>87</v>
      </c>
      <c r="AV137" s="191" t="s">
        <v>85</v>
      </c>
      <c r="AW137" s="191" t="s">
        <v>33</v>
      </c>
      <c r="AX137" s="191" t="s">
        <v>78</v>
      </c>
      <c r="AY137" s="193" t="s">
        <v>164</v>
      </c>
    </row>
    <row r="138" spans="1:65" s="198" customFormat="1" x14ac:dyDescent="0.2">
      <c r="B138" s="199"/>
      <c r="D138" s="185" t="s">
        <v>175</v>
      </c>
      <c r="E138" s="200" t="s">
        <v>1</v>
      </c>
      <c r="F138" s="201" t="s">
        <v>1421</v>
      </c>
      <c r="H138" s="202">
        <v>38.340000000000003</v>
      </c>
      <c r="I138" s="229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175</v>
      </c>
      <c r="AU138" s="200" t="s">
        <v>87</v>
      </c>
      <c r="AV138" s="198" t="s">
        <v>87</v>
      </c>
      <c r="AW138" s="198" t="s">
        <v>33</v>
      </c>
      <c r="AX138" s="198" t="s">
        <v>85</v>
      </c>
      <c r="AY138" s="200" t="s">
        <v>164</v>
      </c>
    </row>
    <row r="139" spans="1:65" s="97" customFormat="1" ht="44.25" customHeight="1" x14ac:dyDescent="0.2">
      <c r="A139" s="95"/>
      <c r="B139" s="94"/>
      <c r="C139" s="173" t="s">
        <v>87</v>
      </c>
      <c r="D139" s="173" t="s">
        <v>166</v>
      </c>
      <c r="E139" s="174" t="s">
        <v>179</v>
      </c>
      <c r="F139" s="175" t="s">
        <v>180</v>
      </c>
      <c r="G139" s="176" t="s">
        <v>169</v>
      </c>
      <c r="H139" s="177">
        <v>51.84</v>
      </c>
      <c r="I139" s="73"/>
      <c r="J139" s="178">
        <f>ROUND(I139*H139,2)</f>
        <v>0</v>
      </c>
      <c r="K139" s="175" t="s">
        <v>1</v>
      </c>
      <c r="L139" s="94"/>
      <c r="M139" s="179" t="s">
        <v>1</v>
      </c>
      <c r="N139" s="180" t="s">
        <v>43</v>
      </c>
      <c r="O139" s="181">
        <v>2.1999999999999999E-2</v>
      </c>
      <c r="P139" s="181">
        <f>O139*H139</f>
        <v>1.1404799999999999</v>
      </c>
      <c r="Q139" s="181">
        <v>2.9999999999999997E-4</v>
      </c>
      <c r="R139" s="181">
        <f>Q139*H139</f>
        <v>1.5552E-2</v>
      </c>
      <c r="S139" s="181">
        <v>0.38400000000000001</v>
      </c>
      <c r="T139" s="182">
        <f>S139*H139</f>
        <v>19.906560000000002</v>
      </c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R139" s="183" t="s">
        <v>171</v>
      </c>
      <c r="AT139" s="183" t="s">
        <v>166</v>
      </c>
      <c r="AU139" s="183" t="s">
        <v>87</v>
      </c>
      <c r="AY139" s="87" t="s">
        <v>164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87" t="s">
        <v>85</v>
      </c>
      <c r="BK139" s="184">
        <f>ROUND(I139*H139,2)</f>
        <v>0</v>
      </c>
      <c r="BL139" s="87" t="s">
        <v>171</v>
      </c>
      <c r="BM139" s="183" t="s">
        <v>1422</v>
      </c>
    </row>
    <row r="140" spans="1:65" s="97" customFormat="1" ht="19.5" x14ac:dyDescent="0.2">
      <c r="A140" s="95"/>
      <c r="B140" s="94"/>
      <c r="C140" s="95"/>
      <c r="D140" s="185" t="s">
        <v>173</v>
      </c>
      <c r="E140" s="95"/>
      <c r="F140" s="186" t="s">
        <v>182</v>
      </c>
      <c r="G140" s="95"/>
      <c r="H140" s="95"/>
      <c r="I140" s="227"/>
      <c r="J140" s="95"/>
      <c r="K140" s="95"/>
      <c r="L140" s="94"/>
      <c r="M140" s="187"/>
      <c r="N140" s="188"/>
      <c r="O140" s="189"/>
      <c r="P140" s="189"/>
      <c r="Q140" s="189"/>
      <c r="R140" s="189"/>
      <c r="S140" s="189"/>
      <c r="T140" s="190"/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T140" s="87" t="s">
        <v>173</v>
      </c>
      <c r="AU140" s="87" t="s">
        <v>87</v>
      </c>
    </row>
    <row r="141" spans="1:65" s="191" customFormat="1" x14ac:dyDescent="0.2">
      <c r="B141" s="192"/>
      <c r="D141" s="185" t="s">
        <v>175</v>
      </c>
      <c r="E141" s="193" t="s">
        <v>1</v>
      </c>
      <c r="F141" s="194" t="s">
        <v>176</v>
      </c>
      <c r="H141" s="193" t="s">
        <v>1</v>
      </c>
      <c r="I141" s="228"/>
      <c r="L141" s="192"/>
      <c r="M141" s="195"/>
      <c r="N141" s="196"/>
      <c r="O141" s="196"/>
      <c r="P141" s="196"/>
      <c r="Q141" s="196"/>
      <c r="R141" s="196"/>
      <c r="S141" s="196"/>
      <c r="T141" s="197"/>
      <c r="AT141" s="193" t="s">
        <v>175</v>
      </c>
      <c r="AU141" s="193" t="s">
        <v>87</v>
      </c>
      <c r="AV141" s="191" t="s">
        <v>85</v>
      </c>
      <c r="AW141" s="191" t="s">
        <v>33</v>
      </c>
      <c r="AX141" s="191" t="s">
        <v>78</v>
      </c>
      <c r="AY141" s="193" t="s">
        <v>164</v>
      </c>
    </row>
    <row r="142" spans="1:65" s="191" customFormat="1" x14ac:dyDescent="0.2">
      <c r="B142" s="192"/>
      <c r="D142" s="185" t="s">
        <v>175</v>
      </c>
      <c r="E142" s="193" t="s">
        <v>1</v>
      </c>
      <c r="F142" s="194" t="s">
        <v>177</v>
      </c>
      <c r="H142" s="193" t="s">
        <v>1</v>
      </c>
      <c r="I142" s="228"/>
      <c r="L142" s="192"/>
      <c r="M142" s="195"/>
      <c r="N142" s="196"/>
      <c r="O142" s="196"/>
      <c r="P142" s="196"/>
      <c r="Q142" s="196"/>
      <c r="R142" s="196"/>
      <c r="S142" s="196"/>
      <c r="T142" s="197"/>
      <c r="AT142" s="193" t="s">
        <v>175</v>
      </c>
      <c r="AU142" s="193" t="s">
        <v>87</v>
      </c>
      <c r="AV142" s="191" t="s">
        <v>85</v>
      </c>
      <c r="AW142" s="191" t="s">
        <v>33</v>
      </c>
      <c r="AX142" s="191" t="s">
        <v>78</v>
      </c>
      <c r="AY142" s="193" t="s">
        <v>164</v>
      </c>
    </row>
    <row r="143" spans="1:65" s="198" customFormat="1" x14ac:dyDescent="0.2">
      <c r="B143" s="199"/>
      <c r="D143" s="185" t="s">
        <v>175</v>
      </c>
      <c r="E143" s="200" t="s">
        <v>1</v>
      </c>
      <c r="F143" s="201" t="s">
        <v>1423</v>
      </c>
      <c r="H143" s="202">
        <v>51.84</v>
      </c>
      <c r="I143" s="229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175</v>
      </c>
      <c r="AU143" s="200" t="s">
        <v>87</v>
      </c>
      <c r="AV143" s="198" t="s">
        <v>87</v>
      </c>
      <c r="AW143" s="198" t="s">
        <v>33</v>
      </c>
      <c r="AX143" s="198" t="s">
        <v>85</v>
      </c>
      <c r="AY143" s="200" t="s">
        <v>164</v>
      </c>
    </row>
    <row r="144" spans="1:65" s="97" customFormat="1" ht="21.75" customHeight="1" x14ac:dyDescent="0.2">
      <c r="A144" s="95"/>
      <c r="B144" s="94"/>
      <c r="C144" s="173" t="s">
        <v>184</v>
      </c>
      <c r="D144" s="173" t="s">
        <v>166</v>
      </c>
      <c r="E144" s="174" t="s">
        <v>190</v>
      </c>
      <c r="F144" s="175" t="s">
        <v>191</v>
      </c>
      <c r="G144" s="176" t="s">
        <v>192</v>
      </c>
      <c r="H144" s="177">
        <v>20</v>
      </c>
      <c r="I144" s="73"/>
      <c r="J144" s="178">
        <f>ROUND(I144*H144,2)</f>
        <v>0</v>
      </c>
      <c r="K144" s="175" t="s">
        <v>170</v>
      </c>
      <c r="L144" s="94"/>
      <c r="M144" s="179" t="s">
        <v>1</v>
      </c>
      <c r="N144" s="180" t="s">
        <v>43</v>
      </c>
      <c r="O144" s="181">
        <v>0.2</v>
      </c>
      <c r="P144" s="181">
        <f>O144*H144</f>
        <v>4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R144" s="183" t="s">
        <v>171</v>
      </c>
      <c r="AT144" s="183" t="s">
        <v>166</v>
      </c>
      <c r="AU144" s="183" t="s">
        <v>87</v>
      </c>
      <c r="AY144" s="87" t="s">
        <v>164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87" t="s">
        <v>85</v>
      </c>
      <c r="BK144" s="184">
        <f>ROUND(I144*H144,2)</f>
        <v>0</v>
      </c>
      <c r="BL144" s="87" t="s">
        <v>171</v>
      </c>
      <c r="BM144" s="183" t="s">
        <v>1424</v>
      </c>
    </row>
    <row r="145" spans="1:65" s="97" customFormat="1" ht="19.5" x14ac:dyDescent="0.2">
      <c r="A145" s="95"/>
      <c r="B145" s="94"/>
      <c r="C145" s="95"/>
      <c r="D145" s="185" t="s">
        <v>173</v>
      </c>
      <c r="E145" s="95"/>
      <c r="F145" s="186" t="s">
        <v>194</v>
      </c>
      <c r="G145" s="95"/>
      <c r="H145" s="95"/>
      <c r="I145" s="227"/>
      <c r="J145" s="95"/>
      <c r="K145" s="95"/>
      <c r="L145" s="94"/>
      <c r="M145" s="187"/>
      <c r="N145" s="188"/>
      <c r="O145" s="189"/>
      <c r="P145" s="189"/>
      <c r="Q145" s="189"/>
      <c r="R145" s="189"/>
      <c r="S145" s="189"/>
      <c r="T145" s="190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T145" s="87" t="s">
        <v>173</v>
      </c>
      <c r="AU145" s="87" t="s">
        <v>87</v>
      </c>
    </row>
    <row r="146" spans="1:65" s="198" customFormat="1" x14ac:dyDescent="0.2">
      <c r="B146" s="199"/>
      <c r="D146" s="185" t="s">
        <v>175</v>
      </c>
      <c r="E146" s="200" t="s">
        <v>1</v>
      </c>
      <c r="F146" s="201" t="s">
        <v>1425</v>
      </c>
      <c r="H146" s="202">
        <v>20</v>
      </c>
      <c r="I146" s="229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175</v>
      </c>
      <c r="AU146" s="200" t="s">
        <v>87</v>
      </c>
      <c r="AV146" s="198" t="s">
        <v>87</v>
      </c>
      <c r="AW146" s="198" t="s">
        <v>33</v>
      </c>
      <c r="AX146" s="198" t="s">
        <v>85</v>
      </c>
      <c r="AY146" s="200" t="s">
        <v>164</v>
      </c>
    </row>
    <row r="147" spans="1:65" s="97" customFormat="1" ht="78" customHeight="1" x14ac:dyDescent="0.2">
      <c r="A147" s="95"/>
      <c r="B147" s="94"/>
      <c r="C147" s="173" t="s">
        <v>171</v>
      </c>
      <c r="D147" s="173" t="s">
        <v>166</v>
      </c>
      <c r="E147" s="174" t="s">
        <v>197</v>
      </c>
      <c r="F147" s="175" t="s">
        <v>198</v>
      </c>
      <c r="G147" s="176" t="s">
        <v>187</v>
      </c>
      <c r="H147" s="177">
        <v>1.42</v>
      </c>
      <c r="I147" s="73"/>
      <c r="J147" s="178">
        <f>ROUND(I147*H147,2)</f>
        <v>0</v>
      </c>
      <c r="K147" s="175" t="s">
        <v>170</v>
      </c>
      <c r="L147" s="94"/>
      <c r="M147" s="179" t="s">
        <v>1</v>
      </c>
      <c r="N147" s="180" t="s">
        <v>43</v>
      </c>
      <c r="O147" s="181">
        <v>0.70299999999999996</v>
      </c>
      <c r="P147" s="181">
        <f>O147*H147</f>
        <v>0.99825999999999993</v>
      </c>
      <c r="Q147" s="181">
        <v>8.6800000000000002E-3</v>
      </c>
      <c r="R147" s="181">
        <f>Q147*H147</f>
        <v>1.2325599999999999E-2</v>
      </c>
      <c r="S147" s="181">
        <v>0</v>
      </c>
      <c r="T147" s="182">
        <f>S147*H147</f>
        <v>0</v>
      </c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R147" s="183" t="s">
        <v>171</v>
      </c>
      <c r="AT147" s="183" t="s">
        <v>166</v>
      </c>
      <c r="AU147" s="183" t="s">
        <v>87</v>
      </c>
      <c r="AY147" s="87" t="s">
        <v>164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87" t="s">
        <v>85</v>
      </c>
      <c r="BK147" s="184">
        <f>ROUND(I147*H147,2)</f>
        <v>0</v>
      </c>
      <c r="BL147" s="87" t="s">
        <v>171</v>
      </c>
      <c r="BM147" s="183" t="s">
        <v>1426</v>
      </c>
    </row>
    <row r="148" spans="1:65" s="191" customFormat="1" x14ac:dyDescent="0.2">
      <c r="B148" s="192"/>
      <c r="D148" s="185" t="s">
        <v>175</v>
      </c>
      <c r="E148" s="193" t="s">
        <v>1</v>
      </c>
      <c r="F148" s="194" t="s">
        <v>935</v>
      </c>
      <c r="H148" s="193" t="s">
        <v>1</v>
      </c>
      <c r="I148" s="228"/>
      <c r="L148" s="192"/>
      <c r="M148" s="195"/>
      <c r="N148" s="196"/>
      <c r="O148" s="196"/>
      <c r="P148" s="196"/>
      <c r="Q148" s="196"/>
      <c r="R148" s="196"/>
      <c r="S148" s="196"/>
      <c r="T148" s="197"/>
      <c r="AT148" s="193" t="s">
        <v>175</v>
      </c>
      <c r="AU148" s="193" t="s">
        <v>87</v>
      </c>
      <c r="AV148" s="191" t="s">
        <v>85</v>
      </c>
      <c r="AW148" s="191" t="s">
        <v>33</v>
      </c>
      <c r="AX148" s="191" t="s">
        <v>78</v>
      </c>
      <c r="AY148" s="193" t="s">
        <v>164</v>
      </c>
    </row>
    <row r="149" spans="1:65" s="198" customFormat="1" x14ac:dyDescent="0.2">
      <c r="B149" s="199"/>
      <c r="D149" s="185" t="s">
        <v>175</v>
      </c>
      <c r="E149" s="200" t="s">
        <v>1</v>
      </c>
      <c r="F149" s="201" t="s">
        <v>1427</v>
      </c>
      <c r="H149" s="202">
        <v>1.42</v>
      </c>
      <c r="I149" s="229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175</v>
      </c>
      <c r="AU149" s="200" t="s">
        <v>87</v>
      </c>
      <c r="AV149" s="198" t="s">
        <v>87</v>
      </c>
      <c r="AW149" s="198" t="s">
        <v>33</v>
      </c>
      <c r="AX149" s="198" t="s">
        <v>85</v>
      </c>
      <c r="AY149" s="200" t="s">
        <v>164</v>
      </c>
    </row>
    <row r="150" spans="1:65" s="97" customFormat="1" ht="78" customHeight="1" x14ac:dyDescent="0.2">
      <c r="A150" s="95"/>
      <c r="B150" s="94"/>
      <c r="C150" s="173" t="s">
        <v>196</v>
      </c>
      <c r="D150" s="173" t="s">
        <v>166</v>
      </c>
      <c r="E150" s="174" t="s">
        <v>208</v>
      </c>
      <c r="F150" s="175" t="s">
        <v>209</v>
      </c>
      <c r="G150" s="176" t="s">
        <v>187</v>
      </c>
      <c r="H150" s="177">
        <v>1.42</v>
      </c>
      <c r="I150" s="73"/>
      <c r="J150" s="178">
        <f>ROUND(I150*H150,2)</f>
        <v>0</v>
      </c>
      <c r="K150" s="175" t="s">
        <v>170</v>
      </c>
      <c r="L150" s="94"/>
      <c r="M150" s="179" t="s">
        <v>1</v>
      </c>
      <c r="N150" s="180" t="s">
        <v>43</v>
      </c>
      <c r="O150" s="181">
        <v>0.54700000000000004</v>
      </c>
      <c r="P150" s="181">
        <f>O150*H150</f>
        <v>0.77673999999999999</v>
      </c>
      <c r="Q150" s="181">
        <v>3.6900000000000002E-2</v>
      </c>
      <c r="R150" s="181">
        <f>Q150*H150</f>
        <v>5.2398E-2</v>
      </c>
      <c r="S150" s="181">
        <v>0</v>
      </c>
      <c r="T150" s="182">
        <f>S150*H150</f>
        <v>0</v>
      </c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R150" s="183" t="s">
        <v>171</v>
      </c>
      <c r="AT150" s="183" t="s">
        <v>166</v>
      </c>
      <c r="AU150" s="183" t="s">
        <v>87</v>
      </c>
      <c r="AY150" s="87" t="s">
        <v>164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87" t="s">
        <v>85</v>
      </c>
      <c r="BK150" s="184">
        <f>ROUND(I150*H150,2)</f>
        <v>0</v>
      </c>
      <c r="BL150" s="87" t="s">
        <v>171</v>
      </c>
      <c r="BM150" s="183" t="s">
        <v>1428</v>
      </c>
    </row>
    <row r="151" spans="1:65" s="191" customFormat="1" x14ac:dyDescent="0.2">
      <c r="B151" s="192"/>
      <c r="D151" s="185" t="s">
        <v>175</v>
      </c>
      <c r="E151" s="193" t="s">
        <v>1</v>
      </c>
      <c r="F151" s="194" t="s">
        <v>935</v>
      </c>
      <c r="H151" s="193" t="s">
        <v>1</v>
      </c>
      <c r="I151" s="228"/>
      <c r="L151" s="192"/>
      <c r="M151" s="195"/>
      <c r="N151" s="196"/>
      <c r="O151" s="196"/>
      <c r="P151" s="196"/>
      <c r="Q151" s="196"/>
      <c r="R151" s="196"/>
      <c r="S151" s="196"/>
      <c r="T151" s="197"/>
      <c r="AT151" s="193" t="s">
        <v>175</v>
      </c>
      <c r="AU151" s="193" t="s">
        <v>87</v>
      </c>
      <c r="AV151" s="191" t="s">
        <v>85</v>
      </c>
      <c r="AW151" s="191" t="s">
        <v>33</v>
      </c>
      <c r="AX151" s="191" t="s">
        <v>78</v>
      </c>
      <c r="AY151" s="193" t="s">
        <v>164</v>
      </c>
    </row>
    <row r="152" spans="1:65" s="198" customFormat="1" x14ac:dyDescent="0.2">
      <c r="B152" s="199"/>
      <c r="D152" s="185" t="s">
        <v>175</v>
      </c>
      <c r="E152" s="200" t="s">
        <v>1</v>
      </c>
      <c r="F152" s="201" t="s">
        <v>1427</v>
      </c>
      <c r="H152" s="202">
        <v>1.42</v>
      </c>
      <c r="I152" s="229"/>
      <c r="L152" s="199"/>
      <c r="M152" s="203"/>
      <c r="N152" s="204"/>
      <c r="O152" s="204"/>
      <c r="P152" s="204"/>
      <c r="Q152" s="204"/>
      <c r="R152" s="204"/>
      <c r="S152" s="204"/>
      <c r="T152" s="205"/>
      <c r="AT152" s="200" t="s">
        <v>175</v>
      </c>
      <c r="AU152" s="200" t="s">
        <v>87</v>
      </c>
      <c r="AV152" s="198" t="s">
        <v>87</v>
      </c>
      <c r="AW152" s="198" t="s">
        <v>33</v>
      </c>
      <c r="AX152" s="198" t="s">
        <v>85</v>
      </c>
      <c r="AY152" s="200" t="s">
        <v>164</v>
      </c>
    </row>
    <row r="153" spans="1:65" s="97" customFormat="1" ht="33" customHeight="1" x14ac:dyDescent="0.2">
      <c r="A153" s="95"/>
      <c r="B153" s="94"/>
      <c r="C153" s="173" t="s">
        <v>202</v>
      </c>
      <c r="D153" s="173" t="s">
        <v>166</v>
      </c>
      <c r="E153" s="174" t="s">
        <v>219</v>
      </c>
      <c r="F153" s="175" t="s">
        <v>220</v>
      </c>
      <c r="G153" s="176" t="s">
        <v>215</v>
      </c>
      <c r="H153" s="177">
        <v>11.076000000000001</v>
      </c>
      <c r="I153" s="73"/>
      <c r="J153" s="178">
        <f>ROUND(I153*H153,2)</f>
        <v>0</v>
      </c>
      <c r="K153" s="175" t="s">
        <v>170</v>
      </c>
      <c r="L153" s="94"/>
      <c r="M153" s="179" t="s">
        <v>1</v>
      </c>
      <c r="N153" s="180" t="s">
        <v>43</v>
      </c>
      <c r="O153" s="181">
        <v>1.7629999999999999</v>
      </c>
      <c r="P153" s="181">
        <f>O153*H153</f>
        <v>19.526987999999999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R153" s="183" t="s">
        <v>171</v>
      </c>
      <c r="AT153" s="183" t="s">
        <v>166</v>
      </c>
      <c r="AU153" s="183" t="s">
        <v>87</v>
      </c>
      <c r="AY153" s="87" t="s">
        <v>164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87" t="s">
        <v>85</v>
      </c>
      <c r="BK153" s="184">
        <f>ROUND(I153*H153,2)</f>
        <v>0</v>
      </c>
      <c r="BL153" s="87" t="s">
        <v>171</v>
      </c>
      <c r="BM153" s="183" t="s">
        <v>1429</v>
      </c>
    </row>
    <row r="154" spans="1:65" s="198" customFormat="1" x14ac:dyDescent="0.2">
      <c r="B154" s="199"/>
      <c r="D154" s="185" t="s">
        <v>175</v>
      </c>
      <c r="E154" s="200" t="s">
        <v>1</v>
      </c>
      <c r="F154" s="201" t="s">
        <v>1430</v>
      </c>
      <c r="H154" s="202">
        <v>11.076000000000001</v>
      </c>
      <c r="I154" s="229"/>
      <c r="L154" s="199"/>
      <c r="M154" s="203"/>
      <c r="N154" s="204"/>
      <c r="O154" s="204"/>
      <c r="P154" s="204"/>
      <c r="Q154" s="204"/>
      <c r="R154" s="204"/>
      <c r="S154" s="204"/>
      <c r="T154" s="205"/>
      <c r="AT154" s="200" t="s">
        <v>175</v>
      </c>
      <c r="AU154" s="200" t="s">
        <v>87</v>
      </c>
      <c r="AV154" s="198" t="s">
        <v>87</v>
      </c>
      <c r="AW154" s="198" t="s">
        <v>33</v>
      </c>
      <c r="AX154" s="198" t="s">
        <v>85</v>
      </c>
      <c r="AY154" s="200" t="s">
        <v>164</v>
      </c>
    </row>
    <row r="155" spans="1:65" s="97" customFormat="1" ht="33" customHeight="1" x14ac:dyDescent="0.2">
      <c r="A155" s="95"/>
      <c r="B155" s="94"/>
      <c r="C155" s="173" t="s">
        <v>207</v>
      </c>
      <c r="D155" s="173" t="s">
        <v>166</v>
      </c>
      <c r="E155" s="174" t="s">
        <v>224</v>
      </c>
      <c r="F155" s="175" t="s">
        <v>225</v>
      </c>
      <c r="G155" s="176" t="s">
        <v>215</v>
      </c>
      <c r="H155" s="177">
        <v>133.524</v>
      </c>
      <c r="I155" s="73"/>
      <c r="J155" s="178">
        <f>ROUND(I155*H155,2)</f>
        <v>0</v>
      </c>
      <c r="K155" s="175" t="s">
        <v>170</v>
      </c>
      <c r="L155" s="94"/>
      <c r="M155" s="179" t="s">
        <v>1</v>
      </c>
      <c r="N155" s="180" t="s">
        <v>43</v>
      </c>
      <c r="O155" s="181">
        <v>0.189</v>
      </c>
      <c r="P155" s="181">
        <f>O155*H155</f>
        <v>25.236035999999999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95"/>
      <c r="V155" s="95"/>
      <c r="W155" s="95"/>
      <c r="X155" s="95"/>
      <c r="Y155" s="95"/>
      <c r="Z155" s="95"/>
      <c r="AA155" s="95"/>
      <c r="AB155" s="95"/>
      <c r="AC155" s="95"/>
      <c r="AD155" s="95"/>
      <c r="AE155" s="95"/>
      <c r="AR155" s="183" t="s">
        <v>171</v>
      </c>
      <c r="AT155" s="183" t="s">
        <v>166</v>
      </c>
      <c r="AU155" s="183" t="s">
        <v>87</v>
      </c>
      <c r="AY155" s="87" t="s">
        <v>164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87" t="s">
        <v>85</v>
      </c>
      <c r="BK155" s="184">
        <f>ROUND(I155*H155,2)</f>
        <v>0</v>
      </c>
      <c r="BL155" s="87" t="s">
        <v>171</v>
      </c>
      <c r="BM155" s="183" t="s">
        <v>1431</v>
      </c>
    </row>
    <row r="156" spans="1:65" s="191" customFormat="1" x14ac:dyDescent="0.2">
      <c r="B156" s="192"/>
      <c r="D156" s="185" t="s">
        <v>175</v>
      </c>
      <c r="E156" s="193" t="s">
        <v>1</v>
      </c>
      <c r="F156" s="194" t="s">
        <v>1144</v>
      </c>
      <c r="H156" s="193" t="s">
        <v>1</v>
      </c>
      <c r="I156" s="228"/>
      <c r="L156" s="192"/>
      <c r="M156" s="195"/>
      <c r="N156" s="196"/>
      <c r="O156" s="196"/>
      <c r="P156" s="196"/>
      <c r="Q156" s="196"/>
      <c r="R156" s="196"/>
      <c r="S156" s="196"/>
      <c r="T156" s="197"/>
      <c r="AT156" s="193" t="s">
        <v>175</v>
      </c>
      <c r="AU156" s="193" t="s">
        <v>87</v>
      </c>
      <c r="AV156" s="191" t="s">
        <v>85</v>
      </c>
      <c r="AW156" s="191" t="s">
        <v>33</v>
      </c>
      <c r="AX156" s="191" t="s">
        <v>78</v>
      </c>
      <c r="AY156" s="193" t="s">
        <v>164</v>
      </c>
    </row>
    <row r="157" spans="1:65" s="198" customFormat="1" x14ac:dyDescent="0.2">
      <c r="B157" s="199"/>
      <c r="D157" s="185" t="s">
        <v>175</v>
      </c>
      <c r="E157" s="200" t="s">
        <v>1</v>
      </c>
      <c r="F157" s="201" t="s">
        <v>1432</v>
      </c>
      <c r="H157" s="202">
        <v>132.85</v>
      </c>
      <c r="I157" s="229"/>
      <c r="L157" s="199"/>
      <c r="M157" s="203"/>
      <c r="N157" s="204"/>
      <c r="O157" s="204"/>
      <c r="P157" s="204"/>
      <c r="Q157" s="204"/>
      <c r="R157" s="204"/>
      <c r="S157" s="204"/>
      <c r="T157" s="205"/>
      <c r="AT157" s="200" t="s">
        <v>175</v>
      </c>
      <c r="AU157" s="200" t="s">
        <v>87</v>
      </c>
      <c r="AV157" s="198" t="s">
        <v>87</v>
      </c>
      <c r="AW157" s="198" t="s">
        <v>33</v>
      </c>
      <c r="AX157" s="198" t="s">
        <v>78</v>
      </c>
      <c r="AY157" s="200" t="s">
        <v>164</v>
      </c>
    </row>
    <row r="158" spans="1:65" s="191" customFormat="1" x14ac:dyDescent="0.2">
      <c r="B158" s="192"/>
      <c r="D158" s="185" t="s">
        <v>175</v>
      </c>
      <c r="E158" s="193" t="s">
        <v>1</v>
      </c>
      <c r="F158" s="194" t="s">
        <v>231</v>
      </c>
      <c r="H158" s="193" t="s">
        <v>1</v>
      </c>
      <c r="I158" s="228"/>
      <c r="L158" s="192"/>
      <c r="M158" s="195"/>
      <c r="N158" s="196"/>
      <c r="O158" s="196"/>
      <c r="P158" s="196"/>
      <c r="Q158" s="196"/>
      <c r="R158" s="196"/>
      <c r="S158" s="196"/>
      <c r="T158" s="197"/>
      <c r="AT158" s="193" t="s">
        <v>175</v>
      </c>
      <c r="AU158" s="193" t="s">
        <v>87</v>
      </c>
      <c r="AV158" s="191" t="s">
        <v>85</v>
      </c>
      <c r="AW158" s="191" t="s">
        <v>33</v>
      </c>
      <c r="AX158" s="191" t="s">
        <v>78</v>
      </c>
      <c r="AY158" s="193" t="s">
        <v>164</v>
      </c>
    </row>
    <row r="159" spans="1:65" s="198" customFormat="1" x14ac:dyDescent="0.2">
      <c r="B159" s="199"/>
      <c r="D159" s="185" t="s">
        <v>175</v>
      </c>
      <c r="E159" s="200" t="s">
        <v>1</v>
      </c>
      <c r="F159" s="201" t="s">
        <v>1433</v>
      </c>
      <c r="H159" s="202">
        <v>4.7789999999999999</v>
      </c>
      <c r="I159" s="229"/>
      <c r="L159" s="199"/>
      <c r="M159" s="203"/>
      <c r="N159" s="204"/>
      <c r="O159" s="204"/>
      <c r="P159" s="204"/>
      <c r="Q159" s="204"/>
      <c r="R159" s="204"/>
      <c r="S159" s="204"/>
      <c r="T159" s="205"/>
      <c r="AT159" s="200" t="s">
        <v>175</v>
      </c>
      <c r="AU159" s="200" t="s">
        <v>87</v>
      </c>
      <c r="AV159" s="198" t="s">
        <v>87</v>
      </c>
      <c r="AW159" s="198" t="s">
        <v>33</v>
      </c>
      <c r="AX159" s="198" t="s">
        <v>78</v>
      </c>
      <c r="AY159" s="200" t="s">
        <v>164</v>
      </c>
    </row>
    <row r="160" spans="1:65" s="198" customFormat="1" x14ac:dyDescent="0.2">
      <c r="B160" s="199"/>
      <c r="D160" s="185" t="s">
        <v>175</v>
      </c>
      <c r="E160" s="200" t="s">
        <v>1</v>
      </c>
      <c r="F160" s="201" t="s">
        <v>1434</v>
      </c>
      <c r="H160" s="202">
        <v>-4.1050000000000004</v>
      </c>
      <c r="I160" s="229"/>
      <c r="L160" s="199"/>
      <c r="M160" s="203"/>
      <c r="N160" s="204"/>
      <c r="O160" s="204"/>
      <c r="P160" s="204"/>
      <c r="Q160" s="204"/>
      <c r="R160" s="204"/>
      <c r="S160" s="204"/>
      <c r="T160" s="205"/>
      <c r="AT160" s="200" t="s">
        <v>175</v>
      </c>
      <c r="AU160" s="200" t="s">
        <v>87</v>
      </c>
      <c r="AV160" s="198" t="s">
        <v>87</v>
      </c>
      <c r="AW160" s="198" t="s">
        <v>33</v>
      </c>
      <c r="AX160" s="198" t="s">
        <v>78</v>
      </c>
      <c r="AY160" s="200" t="s">
        <v>164</v>
      </c>
    </row>
    <row r="161" spans="1:65" s="206" customFormat="1" x14ac:dyDescent="0.2">
      <c r="B161" s="207"/>
      <c r="D161" s="185" t="s">
        <v>175</v>
      </c>
      <c r="E161" s="208" t="s">
        <v>1</v>
      </c>
      <c r="F161" s="209" t="s">
        <v>233</v>
      </c>
      <c r="H161" s="210">
        <v>133.524</v>
      </c>
      <c r="I161" s="230"/>
      <c r="L161" s="207"/>
      <c r="M161" s="211"/>
      <c r="N161" s="212"/>
      <c r="O161" s="212"/>
      <c r="P161" s="212"/>
      <c r="Q161" s="212"/>
      <c r="R161" s="212"/>
      <c r="S161" s="212"/>
      <c r="T161" s="213"/>
      <c r="AT161" s="208" t="s">
        <v>175</v>
      </c>
      <c r="AU161" s="208" t="s">
        <v>87</v>
      </c>
      <c r="AV161" s="206" t="s">
        <v>171</v>
      </c>
      <c r="AW161" s="206" t="s">
        <v>33</v>
      </c>
      <c r="AX161" s="206" t="s">
        <v>85</v>
      </c>
      <c r="AY161" s="208" t="s">
        <v>164</v>
      </c>
    </row>
    <row r="162" spans="1:65" s="97" customFormat="1" ht="44.25" customHeight="1" x14ac:dyDescent="0.2">
      <c r="A162" s="95"/>
      <c r="B162" s="94"/>
      <c r="C162" s="173" t="s">
        <v>212</v>
      </c>
      <c r="D162" s="173" t="s">
        <v>166</v>
      </c>
      <c r="E162" s="174" t="s">
        <v>235</v>
      </c>
      <c r="F162" s="175" t="s">
        <v>236</v>
      </c>
      <c r="G162" s="176" t="s">
        <v>215</v>
      </c>
      <c r="H162" s="177">
        <v>40.057000000000002</v>
      </c>
      <c r="I162" s="73"/>
      <c r="J162" s="178">
        <f>ROUND(I162*H162,2)</f>
        <v>0</v>
      </c>
      <c r="K162" s="175" t="s">
        <v>170</v>
      </c>
      <c r="L162" s="94"/>
      <c r="M162" s="179" t="s">
        <v>1</v>
      </c>
      <c r="N162" s="180" t="s">
        <v>43</v>
      </c>
      <c r="O162" s="181">
        <v>0.1</v>
      </c>
      <c r="P162" s="181">
        <f>O162*H162</f>
        <v>4.0057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95"/>
      <c r="V162" s="95"/>
      <c r="W162" s="95"/>
      <c r="X162" s="95"/>
      <c r="Y162" s="95"/>
      <c r="Z162" s="95"/>
      <c r="AA162" s="95"/>
      <c r="AB162" s="95"/>
      <c r="AC162" s="95"/>
      <c r="AD162" s="95"/>
      <c r="AE162" s="95"/>
      <c r="AR162" s="183" t="s">
        <v>171</v>
      </c>
      <c r="AT162" s="183" t="s">
        <v>166</v>
      </c>
      <c r="AU162" s="183" t="s">
        <v>87</v>
      </c>
      <c r="AY162" s="87" t="s">
        <v>164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87" t="s">
        <v>85</v>
      </c>
      <c r="BK162" s="184">
        <f>ROUND(I162*H162,2)</f>
        <v>0</v>
      </c>
      <c r="BL162" s="87" t="s">
        <v>171</v>
      </c>
      <c r="BM162" s="183" t="s">
        <v>1435</v>
      </c>
    </row>
    <row r="163" spans="1:65" s="97" customFormat="1" ht="19.5" x14ac:dyDescent="0.2">
      <c r="A163" s="95"/>
      <c r="B163" s="94"/>
      <c r="C163" s="95"/>
      <c r="D163" s="185" t="s">
        <v>173</v>
      </c>
      <c r="E163" s="95"/>
      <c r="F163" s="186" t="s">
        <v>238</v>
      </c>
      <c r="G163" s="95"/>
      <c r="H163" s="95"/>
      <c r="I163" s="227"/>
      <c r="J163" s="95"/>
      <c r="K163" s="95"/>
      <c r="L163" s="94"/>
      <c r="M163" s="187"/>
      <c r="N163" s="188"/>
      <c r="O163" s="189"/>
      <c r="P163" s="189"/>
      <c r="Q163" s="189"/>
      <c r="R163" s="189"/>
      <c r="S163" s="189"/>
      <c r="T163" s="190"/>
      <c r="U163" s="95"/>
      <c r="V163" s="95"/>
      <c r="W163" s="95"/>
      <c r="X163" s="95"/>
      <c r="Y163" s="95"/>
      <c r="Z163" s="95"/>
      <c r="AA163" s="95"/>
      <c r="AB163" s="95"/>
      <c r="AC163" s="95"/>
      <c r="AD163" s="95"/>
      <c r="AE163" s="95"/>
      <c r="AT163" s="87" t="s">
        <v>173</v>
      </c>
      <c r="AU163" s="87" t="s">
        <v>87</v>
      </c>
    </row>
    <row r="164" spans="1:65" s="198" customFormat="1" x14ac:dyDescent="0.2">
      <c r="B164" s="199"/>
      <c r="D164" s="185" t="s">
        <v>175</v>
      </c>
      <c r="F164" s="201" t="s">
        <v>1436</v>
      </c>
      <c r="H164" s="202">
        <v>40.057000000000002</v>
      </c>
      <c r="I164" s="229"/>
      <c r="L164" s="199"/>
      <c r="M164" s="203"/>
      <c r="N164" s="204"/>
      <c r="O164" s="204"/>
      <c r="P164" s="204"/>
      <c r="Q164" s="204"/>
      <c r="R164" s="204"/>
      <c r="S164" s="204"/>
      <c r="T164" s="205"/>
      <c r="AT164" s="200" t="s">
        <v>175</v>
      </c>
      <c r="AU164" s="200" t="s">
        <v>87</v>
      </c>
      <c r="AV164" s="198" t="s">
        <v>87</v>
      </c>
      <c r="AW164" s="198" t="s">
        <v>3</v>
      </c>
      <c r="AX164" s="198" t="s">
        <v>85</v>
      </c>
      <c r="AY164" s="200" t="s">
        <v>164</v>
      </c>
    </row>
    <row r="165" spans="1:65" s="97" customFormat="1" ht="33" customHeight="1" x14ac:dyDescent="0.2">
      <c r="A165" s="95"/>
      <c r="B165" s="94"/>
      <c r="C165" s="173" t="s">
        <v>218</v>
      </c>
      <c r="D165" s="173" t="s">
        <v>166</v>
      </c>
      <c r="E165" s="174" t="s">
        <v>857</v>
      </c>
      <c r="F165" s="175" t="s">
        <v>858</v>
      </c>
      <c r="G165" s="176" t="s">
        <v>169</v>
      </c>
      <c r="H165" s="177">
        <v>210.87</v>
      </c>
      <c r="I165" s="73"/>
      <c r="J165" s="178">
        <f>ROUND(I165*H165,2)</f>
        <v>0</v>
      </c>
      <c r="K165" s="175" t="s">
        <v>170</v>
      </c>
      <c r="L165" s="94"/>
      <c r="M165" s="179" t="s">
        <v>1</v>
      </c>
      <c r="N165" s="180" t="s">
        <v>43</v>
      </c>
      <c r="O165" s="181">
        <v>0.109</v>
      </c>
      <c r="P165" s="181">
        <f>O165*H165</f>
        <v>22.984829999999999</v>
      </c>
      <c r="Q165" s="181">
        <v>5.9000000000000003E-4</v>
      </c>
      <c r="R165" s="181">
        <f>Q165*H165</f>
        <v>0.1244133</v>
      </c>
      <c r="S165" s="181">
        <v>0</v>
      </c>
      <c r="T165" s="182">
        <f>S165*H165</f>
        <v>0</v>
      </c>
      <c r="U165" s="95"/>
      <c r="V165" s="95"/>
      <c r="W165" s="95"/>
      <c r="X165" s="95"/>
      <c r="Y165" s="95"/>
      <c r="Z165" s="95"/>
      <c r="AA165" s="95"/>
      <c r="AB165" s="95"/>
      <c r="AC165" s="95"/>
      <c r="AD165" s="95"/>
      <c r="AE165" s="95"/>
      <c r="AR165" s="183" t="s">
        <v>171</v>
      </c>
      <c r="AT165" s="183" t="s">
        <v>166</v>
      </c>
      <c r="AU165" s="183" t="s">
        <v>87</v>
      </c>
      <c r="AY165" s="87" t="s">
        <v>164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87" t="s">
        <v>85</v>
      </c>
      <c r="BK165" s="184">
        <f>ROUND(I165*H165,2)</f>
        <v>0</v>
      </c>
      <c r="BL165" s="87" t="s">
        <v>171</v>
      </c>
      <c r="BM165" s="183" t="s">
        <v>1437</v>
      </c>
    </row>
    <row r="166" spans="1:65" s="97" customFormat="1" ht="33" customHeight="1" x14ac:dyDescent="0.2">
      <c r="A166" s="95"/>
      <c r="B166" s="94"/>
      <c r="C166" s="173" t="s">
        <v>223</v>
      </c>
      <c r="D166" s="173" t="s">
        <v>166</v>
      </c>
      <c r="E166" s="174" t="s">
        <v>862</v>
      </c>
      <c r="F166" s="175" t="s">
        <v>863</v>
      </c>
      <c r="G166" s="176" t="s">
        <v>169</v>
      </c>
      <c r="H166" s="177">
        <v>210.87</v>
      </c>
      <c r="I166" s="73"/>
      <c r="J166" s="178">
        <f>ROUND(I166*H166,2)</f>
        <v>0</v>
      </c>
      <c r="K166" s="175" t="s">
        <v>170</v>
      </c>
      <c r="L166" s="94"/>
      <c r="M166" s="179" t="s">
        <v>1</v>
      </c>
      <c r="N166" s="180" t="s">
        <v>43</v>
      </c>
      <c r="O166" s="181">
        <v>0.106</v>
      </c>
      <c r="P166" s="181">
        <f>O166*H166</f>
        <v>22.352219999999999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R166" s="183" t="s">
        <v>171</v>
      </c>
      <c r="AT166" s="183" t="s">
        <v>166</v>
      </c>
      <c r="AU166" s="183" t="s">
        <v>87</v>
      </c>
      <c r="AY166" s="87" t="s">
        <v>164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87" t="s">
        <v>85</v>
      </c>
      <c r="BK166" s="184">
        <f>ROUND(I166*H166,2)</f>
        <v>0</v>
      </c>
      <c r="BL166" s="87" t="s">
        <v>171</v>
      </c>
      <c r="BM166" s="183" t="s">
        <v>1438</v>
      </c>
    </row>
    <row r="167" spans="1:65" s="97" customFormat="1" ht="44.25" customHeight="1" x14ac:dyDescent="0.2">
      <c r="A167" s="95"/>
      <c r="B167" s="94"/>
      <c r="C167" s="173" t="s">
        <v>234</v>
      </c>
      <c r="D167" s="173" t="s">
        <v>166</v>
      </c>
      <c r="E167" s="174" t="s">
        <v>867</v>
      </c>
      <c r="F167" s="175" t="s">
        <v>868</v>
      </c>
      <c r="G167" s="176" t="s">
        <v>215</v>
      </c>
      <c r="H167" s="177">
        <v>73.438000000000002</v>
      </c>
      <c r="I167" s="73"/>
      <c r="J167" s="178">
        <f>ROUND(I167*H167,2)</f>
        <v>0</v>
      </c>
      <c r="K167" s="175" t="s">
        <v>1</v>
      </c>
      <c r="L167" s="94"/>
      <c r="M167" s="179" t="s">
        <v>1</v>
      </c>
      <c r="N167" s="180" t="s">
        <v>43</v>
      </c>
      <c r="O167" s="181">
        <v>0.51900000000000002</v>
      </c>
      <c r="P167" s="181">
        <f>O167*H167</f>
        <v>38.114322000000001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95"/>
      <c r="V167" s="95"/>
      <c r="W167" s="95"/>
      <c r="X167" s="95"/>
      <c r="Y167" s="95"/>
      <c r="Z167" s="95"/>
      <c r="AA167" s="95"/>
      <c r="AB167" s="95"/>
      <c r="AC167" s="95"/>
      <c r="AD167" s="95"/>
      <c r="AE167" s="95"/>
      <c r="AR167" s="183" t="s">
        <v>171</v>
      </c>
      <c r="AT167" s="183" t="s">
        <v>166</v>
      </c>
      <c r="AU167" s="183" t="s">
        <v>87</v>
      </c>
      <c r="AY167" s="87" t="s">
        <v>164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87" t="s">
        <v>85</v>
      </c>
      <c r="BK167" s="184">
        <f>ROUND(I167*H167,2)</f>
        <v>0</v>
      </c>
      <c r="BL167" s="87" t="s">
        <v>171</v>
      </c>
      <c r="BM167" s="183" t="s">
        <v>1439</v>
      </c>
    </row>
    <row r="168" spans="1:65" s="97" customFormat="1" ht="39" x14ac:dyDescent="0.2">
      <c r="A168" s="95"/>
      <c r="B168" s="94"/>
      <c r="C168" s="95"/>
      <c r="D168" s="185" t="s">
        <v>173</v>
      </c>
      <c r="E168" s="95"/>
      <c r="F168" s="186" t="s">
        <v>617</v>
      </c>
      <c r="G168" s="95"/>
      <c r="H168" s="95"/>
      <c r="I168" s="227"/>
      <c r="J168" s="95"/>
      <c r="K168" s="95"/>
      <c r="L168" s="94"/>
      <c r="M168" s="187"/>
      <c r="N168" s="188"/>
      <c r="O168" s="189"/>
      <c r="P168" s="189"/>
      <c r="Q168" s="189"/>
      <c r="R168" s="189"/>
      <c r="S168" s="189"/>
      <c r="T168" s="190"/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T168" s="87" t="s">
        <v>173</v>
      </c>
      <c r="AU168" s="87" t="s">
        <v>87</v>
      </c>
    </row>
    <row r="169" spans="1:65" s="191" customFormat="1" x14ac:dyDescent="0.2">
      <c r="B169" s="192"/>
      <c r="D169" s="185" t="s">
        <v>175</v>
      </c>
      <c r="E169" s="193" t="s">
        <v>1</v>
      </c>
      <c r="F169" s="194" t="s">
        <v>870</v>
      </c>
      <c r="H169" s="193" t="s">
        <v>1</v>
      </c>
      <c r="I169" s="228"/>
      <c r="L169" s="192"/>
      <c r="M169" s="195"/>
      <c r="N169" s="196"/>
      <c r="O169" s="196"/>
      <c r="P169" s="196"/>
      <c r="Q169" s="196"/>
      <c r="R169" s="196"/>
      <c r="S169" s="196"/>
      <c r="T169" s="197"/>
      <c r="AT169" s="193" t="s">
        <v>175</v>
      </c>
      <c r="AU169" s="193" t="s">
        <v>87</v>
      </c>
      <c r="AV169" s="191" t="s">
        <v>85</v>
      </c>
      <c r="AW169" s="191" t="s">
        <v>33</v>
      </c>
      <c r="AX169" s="191" t="s">
        <v>78</v>
      </c>
      <c r="AY169" s="193" t="s">
        <v>164</v>
      </c>
    </row>
    <row r="170" spans="1:65" s="198" customFormat="1" x14ac:dyDescent="0.2">
      <c r="B170" s="199"/>
      <c r="D170" s="185" t="s">
        <v>175</v>
      </c>
      <c r="E170" s="200" t="s">
        <v>1</v>
      </c>
      <c r="F170" s="201" t="s">
        <v>1440</v>
      </c>
      <c r="H170" s="202">
        <v>73.438000000000002</v>
      </c>
      <c r="I170" s="229"/>
      <c r="L170" s="199"/>
      <c r="M170" s="203"/>
      <c r="N170" s="204"/>
      <c r="O170" s="204"/>
      <c r="P170" s="204"/>
      <c r="Q170" s="204"/>
      <c r="R170" s="204"/>
      <c r="S170" s="204"/>
      <c r="T170" s="205"/>
      <c r="AT170" s="200" t="s">
        <v>175</v>
      </c>
      <c r="AU170" s="200" t="s">
        <v>87</v>
      </c>
      <c r="AV170" s="198" t="s">
        <v>87</v>
      </c>
      <c r="AW170" s="198" t="s">
        <v>33</v>
      </c>
      <c r="AX170" s="198" t="s">
        <v>85</v>
      </c>
      <c r="AY170" s="200" t="s">
        <v>164</v>
      </c>
    </row>
    <row r="171" spans="1:65" s="97" customFormat="1" ht="16.5" customHeight="1" x14ac:dyDescent="0.2">
      <c r="A171" s="95"/>
      <c r="B171" s="94"/>
      <c r="C171" s="173" t="s">
        <v>240</v>
      </c>
      <c r="D171" s="173" t="s">
        <v>166</v>
      </c>
      <c r="E171" s="174" t="s">
        <v>257</v>
      </c>
      <c r="F171" s="175" t="s">
        <v>258</v>
      </c>
      <c r="G171" s="176" t="s">
        <v>215</v>
      </c>
      <c r="H171" s="177">
        <v>17.253</v>
      </c>
      <c r="I171" s="73"/>
      <c r="J171" s="178">
        <f>ROUND(I171*H171,2)</f>
        <v>0</v>
      </c>
      <c r="K171" s="175" t="s">
        <v>1</v>
      </c>
      <c r="L171" s="94"/>
      <c r="M171" s="179" t="s">
        <v>1</v>
      </c>
      <c r="N171" s="180" t="s">
        <v>43</v>
      </c>
      <c r="O171" s="181">
        <v>0.10100000000000001</v>
      </c>
      <c r="P171" s="181">
        <f>O171*H171</f>
        <v>1.742553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R171" s="183" t="s">
        <v>171</v>
      </c>
      <c r="AT171" s="183" t="s">
        <v>166</v>
      </c>
      <c r="AU171" s="183" t="s">
        <v>87</v>
      </c>
      <c r="AY171" s="87" t="s">
        <v>164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87" t="s">
        <v>85</v>
      </c>
      <c r="BK171" s="184">
        <f>ROUND(I171*H171,2)</f>
        <v>0</v>
      </c>
      <c r="BL171" s="87" t="s">
        <v>171</v>
      </c>
      <c r="BM171" s="183" t="s">
        <v>1441</v>
      </c>
    </row>
    <row r="172" spans="1:65" s="191" customFormat="1" x14ac:dyDescent="0.2">
      <c r="B172" s="192"/>
      <c r="D172" s="185" t="s">
        <v>175</v>
      </c>
      <c r="E172" s="193" t="s">
        <v>1</v>
      </c>
      <c r="F172" s="194" t="s">
        <v>260</v>
      </c>
      <c r="H172" s="193" t="s">
        <v>1</v>
      </c>
      <c r="I172" s="228"/>
      <c r="L172" s="192"/>
      <c r="M172" s="195"/>
      <c r="N172" s="196"/>
      <c r="O172" s="196"/>
      <c r="P172" s="196"/>
      <c r="Q172" s="196"/>
      <c r="R172" s="196"/>
      <c r="S172" s="196"/>
      <c r="T172" s="197"/>
      <c r="AT172" s="193" t="s">
        <v>175</v>
      </c>
      <c r="AU172" s="193" t="s">
        <v>87</v>
      </c>
      <c r="AV172" s="191" t="s">
        <v>85</v>
      </c>
      <c r="AW172" s="191" t="s">
        <v>33</v>
      </c>
      <c r="AX172" s="191" t="s">
        <v>78</v>
      </c>
      <c r="AY172" s="193" t="s">
        <v>164</v>
      </c>
    </row>
    <row r="173" spans="1:65" s="191" customFormat="1" x14ac:dyDescent="0.2">
      <c r="B173" s="192"/>
      <c r="D173" s="185" t="s">
        <v>175</v>
      </c>
      <c r="E173" s="193" t="s">
        <v>1</v>
      </c>
      <c r="F173" s="194" t="s">
        <v>261</v>
      </c>
      <c r="H173" s="193" t="s">
        <v>1</v>
      </c>
      <c r="I173" s="228"/>
      <c r="L173" s="192"/>
      <c r="M173" s="195"/>
      <c r="N173" s="196"/>
      <c r="O173" s="196"/>
      <c r="P173" s="196"/>
      <c r="Q173" s="196"/>
      <c r="R173" s="196"/>
      <c r="S173" s="196"/>
      <c r="T173" s="197"/>
      <c r="AT173" s="193" t="s">
        <v>175</v>
      </c>
      <c r="AU173" s="193" t="s">
        <v>87</v>
      </c>
      <c r="AV173" s="191" t="s">
        <v>85</v>
      </c>
      <c r="AW173" s="191" t="s">
        <v>33</v>
      </c>
      <c r="AX173" s="191" t="s">
        <v>78</v>
      </c>
      <c r="AY173" s="193" t="s">
        <v>164</v>
      </c>
    </row>
    <row r="174" spans="1:65" s="198" customFormat="1" ht="22.5" x14ac:dyDescent="0.2">
      <c r="B174" s="199"/>
      <c r="D174" s="185" t="s">
        <v>175</v>
      </c>
      <c r="E174" s="200" t="s">
        <v>1</v>
      </c>
      <c r="F174" s="201" t="s">
        <v>1442</v>
      </c>
      <c r="H174" s="202">
        <v>17.253</v>
      </c>
      <c r="I174" s="229"/>
      <c r="L174" s="199"/>
      <c r="M174" s="203"/>
      <c r="N174" s="204"/>
      <c r="O174" s="204"/>
      <c r="P174" s="204"/>
      <c r="Q174" s="204"/>
      <c r="R174" s="204"/>
      <c r="S174" s="204"/>
      <c r="T174" s="205"/>
      <c r="AT174" s="200" t="s">
        <v>175</v>
      </c>
      <c r="AU174" s="200" t="s">
        <v>87</v>
      </c>
      <c r="AV174" s="198" t="s">
        <v>87</v>
      </c>
      <c r="AW174" s="198" t="s">
        <v>33</v>
      </c>
      <c r="AX174" s="198" t="s">
        <v>78</v>
      </c>
      <c r="AY174" s="200" t="s">
        <v>164</v>
      </c>
    </row>
    <row r="175" spans="1:65" s="206" customFormat="1" x14ac:dyDescent="0.2">
      <c r="B175" s="207"/>
      <c r="D175" s="185" t="s">
        <v>175</v>
      </c>
      <c r="E175" s="208" t="s">
        <v>1</v>
      </c>
      <c r="F175" s="209" t="s">
        <v>233</v>
      </c>
      <c r="H175" s="210">
        <v>17.253</v>
      </c>
      <c r="I175" s="230"/>
      <c r="L175" s="207"/>
      <c r="M175" s="211"/>
      <c r="N175" s="212"/>
      <c r="O175" s="212"/>
      <c r="P175" s="212"/>
      <c r="Q175" s="212"/>
      <c r="R175" s="212"/>
      <c r="S175" s="212"/>
      <c r="T175" s="213"/>
      <c r="AT175" s="208" t="s">
        <v>175</v>
      </c>
      <c r="AU175" s="208" t="s">
        <v>87</v>
      </c>
      <c r="AV175" s="206" t="s">
        <v>171</v>
      </c>
      <c r="AW175" s="206" t="s">
        <v>33</v>
      </c>
      <c r="AX175" s="206" t="s">
        <v>85</v>
      </c>
      <c r="AY175" s="208" t="s">
        <v>164</v>
      </c>
    </row>
    <row r="176" spans="1:65" s="97" customFormat="1" ht="21.75" customHeight="1" x14ac:dyDescent="0.2">
      <c r="A176" s="95"/>
      <c r="B176" s="94"/>
      <c r="C176" s="173" t="s">
        <v>245</v>
      </c>
      <c r="D176" s="173" t="s">
        <v>166</v>
      </c>
      <c r="E176" s="174" t="s">
        <v>264</v>
      </c>
      <c r="F176" s="175" t="s">
        <v>265</v>
      </c>
      <c r="G176" s="176" t="s">
        <v>215</v>
      </c>
      <c r="H176" s="177">
        <v>133.524</v>
      </c>
      <c r="I176" s="73"/>
      <c r="J176" s="178">
        <f>ROUND(I176*H176,2)</f>
        <v>0</v>
      </c>
      <c r="K176" s="175" t="s">
        <v>1</v>
      </c>
      <c r="L176" s="94"/>
      <c r="M176" s="179" t="s">
        <v>1</v>
      </c>
      <c r="N176" s="180" t="s">
        <v>43</v>
      </c>
      <c r="O176" s="181">
        <v>8.3000000000000004E-2</v>
      </c>
      <c r="P176" s="181">
        <f>O176*H176</f>
        <v>11.082492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R176" s="183" t="s">
        <v>171</v>
      </c>
      <c r="AT176" s="183" t="s">
        <v>166</v>
      </c>
      <c r="AU176" s="183" t="s">
        <v>87</v>
      </c>
      <c r="AY176" s="87" t="s">
        <v>164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87" t="s">
        <v>85</v>
      </c>
      <c r="BK176" s="184">
        <f>ROUND(I176*H176,2)</f>
        <v>0</v>
      </c>
      <c r="BL176" s="87" t="s">
        <v>171</v>
      </c>
      <c r="BM176" s="183" t="s">
        <v>1443</v>
      </c>
    </row>
    <row r="177" spans="1:65" s="191" customFormat="1" x14ac:dyDescent="0.2">
      <c r="B177" s="192"/>
      <c r="D177" s="185" t="s">
        <v>175</v>
      </c>
      <c r="E177" s="193" t="s">
        <v>1</v>
      </c>
      <c r="F177" s="194" t="s">
        <v>267</v>
      </c>
      <c r="H177" s="193" t="s">
        <v>1</v>
      </c>
      <c r="I177" s="228"/>
      <c r="L177" s="192"/>
      <c r="M177" s="195"/>
      <c r="N177" s="196"/>
      <c r="O177" s="196"/>
      <c r="P177" s="196"/>
      <c r="Q177" s="196"/>
      <c r="R177" s="196"/>
      <c r="S177" s="196"/>
      <c r="T177" s="197"/>
      <c r="AT177" s="193" t="s">
        <v>175</v>
      </c>
      <c r="AU177" s="193" t="s">
        <v>87</v>
      </c>
      <c r="AV177" s="191" t="s">
        <v>85</v>
      </c>
      <c r="AW177" s="191" t="s">
        <v>33</v>
      </c>
      <c r="AX177" s="191" t="s">
        <v>78</v>
      </c>
      <c r="AY177" s="193" t="s">
        <v>164</v>
      </c>
    </row>
    <row r="178" spans="1:65" s="191" customFormat="1" x14ac:dyDescent="0.2">
      <c r="B178" s="192"/>
      <c r="D178" s="185" t="s">
        <v>175</v>
      </c>
      <c r="E178" s="193" t="s">
        <v>1</v>
      </c>
      <c r="F178" s="194" t="s">
        <v>268</v>
      </c>
      <c r="H178" s="193" t="s">
        <v>1</v>
      </c>
      <c r="I178" s="228"/>
      <c r="L178" s="192"/>
      <c r="M178" s="195"/>
      <c r="N178" s="196"/>
      <c r="O178" s="196"/>
      <c r="P178" s="196"/>
      <c r="Q178" s="196"/>
      <c r="R178" s="196"/>
      <c r="S178" s="196"/>
      <c r="T178" s="197"/>
      <c r="AT178" s="193" t="s">
        <v>175</v>
      </c>
      <c r="AU178" s="193" t="s">
        <v>87</v>
      </c>
      <c r="AV178" s="191" t="s">
        <v>85</v>
      </c>
      <c r="AW178" s="191" t="s">
        <v>33</v>
      </c>
      <c r="AX178" s="191" t="s">
        <v>78</v>
      </c>
      <c r="AY178" s="193" t="s">
        <v>164</v>
      </c>
    </row>
    <row r="179" spans="1:65" s="191" customFormat="1" x14ac:dyDescent="0.2">
      <c r="B179" s="192"/>
      <c r="D179" s="185" t="s">
        <v>175</v>
      </c>
      <c r="E179" s="193" t="s">
        <v>1</v>
      </c>
      <c r="F179" s="194" t="s">
        <v>269</v>
      </c>
      <c r="H179" s="193" t="s">
        <v>1</v>
      </c>
      <c r="I179" s="228"/>
      <c r="L179" s="192"/>
      <c r="M179" s="195"/>
      <c r="N179" s="196"/>
      <c r="O179" s="196"/>
      <c r="P179" s="196"/>
      <c r="Q179" s="196"/>
      <c r="R179" s="196"/>
      <c r="S179" s="196"/>
      <c r="T179" s="197"/>
      <c r="AT179" s="193" t="s">
        <v>175</v>
      </c>
      <c r="AU179" s="193" t="s">
        <v>87</v>
      </c>
      <c r="AV179" s="191" t="s">
        <v>85</v>
      </c>
      <c r="AW179" s="191" t="s">
        <v>33</v>
      </c>
      <c r="AX179" s="191" t="s">
        <v>78</v>
      </c>
      <c r="AY179" s="193" t="s">
        <v>164</v>
      </c>
    </row>
    <row r="180" spans="1:65" s="198" customFormat="1" x14ac:dyDescent="0.2">
      <c r="B180" s="199"/>
      <c r="D180" s="185" t="s">
        <v>175</v>
      </c>
      <c r="E180" s="200" t="s">
        <v>1</v>
      </c>
      <c r="F180" s="201" t="s">
        <v>1444</v>
      </c>
      <c r="H180" s="202">
        <v>133.524</v>
      </c>
      <c r="I180" s="229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175</v>
      </c>
      <c r="AU180" s="200" t="s">
        <v>87</v>
      </c>
      <c r="AV180" s="198" t="s">
        <v>87</v>
      </c>
      <c r="AW180" s="198" t="s">
        <v>33</v>
      </c>
      <c r="AX180" s="198" t="s">
        <v>78</v>
      </c>
      <c r="AY180" s="200" t="s">
        <v>164</v>
      </c>
    </row>
    <row r="181" spans="1:65" s="206" customFormat="1" x14ac:dyDescent="0.2">
      <c r="B181" s="207"/>
      <c r="D181" s="185" t="s">
        <v>175</v>
      </c>
      <c r="E181" s="208" t="s">
        <v>1</v>
      </c>
      <c r="F181" s="209" t="s">
        <v>233</v>
      </c>
      <c r="H181" s="210">
        <v>133.524</v>
      </c>
      <c r="I181" s="230"/>
      <c r="L181" s="207"/>
      <c r="M181" s="211"/>
      <c r="N181" s="212"/>
      <c r="O181" s="212"/>
      <c r="P181" s="212"/>
      <c r="Q181" s="212"/>
      <c r="R181" s="212"/>
      <c r="S181" s="212"/>
      <c r="T181" s="213"/>
      <c r="AT181" s="208" t="s">
        <v>175</v>
      </c>
      <c r="AU181" s="208" t="s">
        <v>87</v>
      </c>
      <c r="AV181" s="206" t="s">
        <v>171</v>
      </c>
      <c r="AW181" s="206" t="s">
        <v>33</v>
      </c>
      <c r="AX181" s="206" t="s">
        <v>85</v>
      </c>
      <c r="AY181" s="208" t="s">
        <v>164</v>
      </c>
    </row>
    <row r="182" spans="1:65" s="97" customFormat="1" ht="33" customHeight="1" x14ac:dyDescent="0.2">
      <c r="A182" s="95"/>
      <c r="B182" s="94"/>
      <c r="C182" s="173" t="s">
        <v>250</v>
      </c>
      <c r="D182" s="173" t="s">
        <v>166</v>
      </c>
      <c r="E182" s="174" t="s">
        <v>272</v>
      </c>
      <c r="F182" s="175" t="s">
        <v>273</v>
      </c>
      <c r="G182" s="176" t="s">
        <v>215</v>
      </c>
      <c r="H182" s="177">
        <v>100.64</v>
      </c>
      <c r="I182" s="73"/>
      <c r="J182" s="178">
        <f>ROUND(I182*H182,2)</f>
        <v>0</v>
      </c>
      <c r="K182" s="175" t="s">
        <v>170</v>
      </c>
      <c r="L182" s="94"/>
      <c r="M182" s="179" t="s">
        <v>1</v>
      </c>
      <c r="N182" s="180" t="s">
        <v>43</v>
      </c>
      <c r="O182" s="181">
        <v>0.115</v>
      </c>
      <c r="P182" s="181">
        <f>O182*H182</f>
        <v>11.573600000000001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  <c r="AR182" s="183" t="s">
        <v>171</v>
      </c>
      <c r="AT182" s="183" t="s">
        <v>166</v>
      </c>
      <c r="AU182" s="183" t="s">
        <v>87</v>
      </c>
      <c r="AY182" s="87" t="s">
        <v>164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87" t="s">
        <v>85</v>
      </c>
      <c r="BK182" s="184">
        <f>ROUND(I182*H182,2)</f>
        <v>0</v>
      </c>
      <c r="BL182" s="87" t="s">
        <v>171</v>
      </c>
      <c r="BM182" s="183" t="s">
        <v>1445</v>
      </c>
    </row>
    <row r="183" spans="1:65" s="191" customFormat="1" x14ac:dyDescent="0.2">
      <c r="B183" s="192"/>
      <c r="D183" s="185" t="s">
        <v>175</v>
      </c>
      <c r="E183" s="193" t="s">
        <v>1</v>
      </c>
      <c r="F183" s="194" t="s">
        <v>275</v>
      </c>
      <c r="H183" s="193" t="s">
        <v>1</v>
      </c>
      <c r="I183" s="228"/>
      <c r="L183" s="192"/>
      <c r="M183" s="195"/>
      <c r="N183" s="196"/>
      <c r="O183" s="196"/>
      <c r="P183" s="196"/>
      <c r="Q183" s="196"/>
      <c r="R183" s="196"/>
      <c r="S183" s="196"/>
      <c r="T183" s="197"/>
      <c r="AT183" s="193" t="s">
        <v>175</v>
      </c>
      <c r="AU183" s="193" t="s">
        <v>87</v>
      </c>
      <c r="AV183" s="191" t="s">
        <v>85</v>
      </c>
      <c r="AW183" s="191" t="s">
        <v>33</v>
      </c>
      <c r="AX183" s="191" t="s">
        <v>78</v>
      </c>
      <c r="AY183" s="193" t="s">
        <v>164</v>
      </c>
    </row>
    <row r="184" spans="1:65" s="191" customFormat="1" x14ac:dyDescent="0.2">
      <c r="B184" s="192"/>
      <c r="D184" s="185" t="s">
        <v>175</v>
      </c>
      <c r="E184" s="193" t="s">
        <v>1</v>
      </c>
      <c r="F184" s="194" t="s">
        <v>228</v>
      </c>
      <c r="H184" s="193" t="s">
        <v>1</v>
      </c>
      <c r="I184" s="228"/>
      <c r="L184" s="192"/>
      <c r="M184" s="195"/>
      <c r="N184" s="196"/>
      <c r="O184" s="196"/>
      <c r="P184" s="196"/>
      <c r="Q184" s="196"/>
      <c r="R184" s="196"/>
      <c r="S184" s="196"/>
      <c r="T184" s="197"/>
      <c r="AT184" s="193" t="s">
        <v>175</v>
      </c>
      <c r="AU184" s="193" t="s">
        <v>87</v>
      </c>
      <c r="AV184" s="191" t="s">
        <v>85</v>
      </c>
      <c r="AW184" s="191" t="s">
        <v>33</v>
      </c>
      <c r="AX184" s="191" t="s">
        <v>78</v>
      </c>
      <c r="AY184" s="193" t="s">
        <v>164</v>
      </c>
    </row>
    <row r="185" spans="1:65" s="198" customFormat="1" ht="22.5" x14ac:dyDescent="0.2">
      <c r="B185" s="199"/>
      <c r="D185" s="185" t="s">
        <v>175</v>
      </c>
      <c r="E185" s="200" t="s">
        <v>1</v>
      </c>
      <c r="F185" s="201" t="s">
        <v>1446</v>
      </c>
      <c r="H185" s="202">
        <v>100.64</v>
      </c>
      <c r="I185" s="229"/>
      <c r="L185" s="199"/>
      <c r="M185" s="203"/>
      <c r="N185" s="204"/>
      <c r="O185" s="204"/>
      <c r="P185" s="204"/>
      <c r="Q185" s="204"/>
      <c r="R185" s="204"/>
      <c r="S185" s="204"/>
      <c r="T185" s="205"/>
      <c r="AT185" s="200" t="s">
        <v>175</v>
      </c>
      <c r="AU185" s="200" t="s">
        <v>87</v>
      </c>
      <c r="AV185" s="198" t="s">
        <v>87</v>
      </c>
      <c r="AW185" s="198" t="s">
        <v>33</v>
      </c>
      <c r="AX185" s="198" t="s">
        <v>78</v>
      </c>
      <c r="AY185" s="200" t="s">
        <v>164</v>
      </c>
    </row>
    <row r="186" spans="1:65" s="206" customFormat="1" x14ac:dyDescent="0.2">
      <c r="B186" s="207"/>
      <c r="D186" s="185" t="s">
        <v>175</v>
      </c>
      <c r="E186" s="208" t="s">
        <v>1</v>
      </c>
      <c r="F186" s="209" t="s">
        <v>233</v>
      </c>
      <c r="H186" s="210">
        <v>100.64</v>
      </c>
      <c r="I186" s="230"/>
      <c r="L186" s="207"/>
      <c r="M186" s="211"/>
      <c r="N186" s="212"/>
      <c r="O186" s="212"/>
      <c r="P186" s="212"/>
      <c r="Q186" s="212"/>
      <c r="R186" s="212"/>
      <c r="S186" s="212"/>
      <c r="T186" s="213"/>
      <c r="AT186" s="208" t="s">
        <v>175</v>
      </c>
      <c r="AU186" s="208" t="s">
        <v>87</v>
      </c>
      <c r="AV186" s="206" t="s">
        <v>171</v>
      </c>
      <c r="AW186" s="206" t="s">
        <v>33</v>
      </c>
      <c r="AX186" s="206" t="s">
        <v>85</v>
      </c>
      <c r="AY186" s="208" t="s">
        <v>164</v>
      </c>
    </row>
    <row r="187" spans="1:65" s="97" customFormat="1" ht="33" customHeight="1" x14ac:dyDescent="0.2">
      <c r="A187" s="95"/>
      <c r="B187" s="94"/>
      <c r="C187" s="214" t="s">
        <v>8</v>
      </c>
      <c r="D187" s="214" t="s">
        <v>278</v>
      </c>
      <c r="E187" s="215" t="s">
        <v>279</v>
      </c>
      <c r="F187" s="216" t="s">
        <v>280</v>
      </c>
      <c r="G187" s="217" t="s">
        <v>281</v>
      </c>
      <c r="H187" s="218">
        <v>201.28</v>
      </c>
      <c r="I187" s="74"/>
      <c r="J187" s="219">
        <f>ROUND(I187*H187,2)</f>
        <v>0</v>
      </c>
      <c r="K187" s="216" t="s">
        <v>1</v>
      </c>
      <c r="L187" s="220"/>
      <c r="M187" s="221" t="s">
        <v>1</v>
      </c>
      <c r="N187" s="222" t="s">
        <v>43</v>
      </c>
      <c r="O187" s="181">
        <v>0</v>
      </c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95"/>
      <c r="V187" s="95"/>
      <c r="W187" s="95"/>
      <c r="X187" s="95"/>
      <c r="Y187" s="95"/>
      <c r="Z187" s="95"/>
      <c r="AA187" s="95"/>
      <c r="AB187" s="95"/>
      <c r="AC187" s="95"/>
      <c r="AD187" s="95"/>
      <c r="AE187" s="95"/>
      <c r="AR187" s="183" t="s">
        <v>212</v>
      </c>
      <c r="AT187" s="183" t="s">
        <v>278</v>
      </c>
      <c r="AU187" s="183" t="s">
        <v>87</v>
      </c>
      <c r="AY187" s="87" t="s">
        <v>164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87" t="s">
        <v>85</v>
      </c>
      <c r="BK187" s="184">
        <f>ROUND(I187*H187,2)</f>
        <v>0</v>
      </c>
      <c r="BL187" s="87" t="s">
        <v>171</v>
      </c>
      <c r="BM187" s="183" t="s">
        <v>1447</v>
      </c>
    </row>
    <row r="188" spans="1:65" s="97" customFormat="1" ht="19.5" x14ac:dyDescent="0.2">
      <c r="A188" s="95"/>
      <c r="B188" s="94"/>
      <c r="C188" s="95"/>
      <c r="D188" s="185" t="s">
        <v>173</v>
      </c>
      <c r="E188" s="95"/>
      <c r="F188" s="186" t="s">
        <v>283</v>
      </c>
      <c r="G188" s="95"/>
      <c r="H188" s="95"/>
      <c r="I188" s="227"/>
      <c r="J188" s="95"/>
      <c r="K188" s="95"/>
      <c r="L188" s="94"/>
      <c r="M188" s="187"/>
      <c r="N188" s="188"/>
      <c r="O188" s="189"/>
      <c r="P188" s="189"/>
      <c r="Q188" s="189"/>
      <c r="R188" s="189"/>
      <c r="S188" s="189"/>
      <c r="T188" s="190"/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T188" s="87" t="s">
        <v>173</v>
      </c>
      <c r="AU188" s="87" t="s">
        <v>87</v>
      </c>
    </row>
    <row r="189" spans="1:65" s="198" customFormat="1" x14ac:dyDescent="0.2">
      <c r="B189" s="199"/>
      <c r="D189" s="185" t="s">
        <v>175</v>
      </c>
      <c r="E189" s="200" t="s">
        <v>1</v>
      </c>
      <c r="F189" s="201" t="s">
        <v>1448</v>
      </c>
      <c r="H189" s="202">
        <v>201.28</v>
      </c>
      <c r="I189" s="229"/>
      <c r="L189" s="199"/>
      <c r="M189" s="203"/>
      <c r="N189" s="204"/>
      <c r="O189" s="204"/>
      <c r="P189" s="204"/>
      <c r="Q189" s="204"/>
      <c r="R189" s="204"/>
      <c r="S189" s="204"/>
      <c r="T189" s="205"/>
      <c r="AT189" s="200" t="s">
        <v>175</v>
      </c>
      <c r="AU189" s="200" t="s">
        <v>87</v>
      </c>
      <c r="AV189" s="198" t="s">
        <v>87</v>
      </c>
      <c r="AW189" s="198" t="s">
        <v>33</v>
      </c>
      <c r="AX189" s="198" t="s">
        <v>85</v>
      </c>
      <c r="AY189" s="200" t="s">
        <v>164</v>
      </c>
    </row>
    <row r="190" spans="1:65" s="97" customFormat="1" ht="55.5" customHeight="1" x14ac:dyDescent="0.2">
      <c r="A190" s="95"/>
      <c r="B190" s="94"/>
      <c r="C190" s="173" t="s">
        <v>263</v>
      </c>
      <c r="D190" s="173" t="s">
        <v>166</v>
      </c>
      <c r="E190" s="174" t="s">
        <v>286</v>
      </c>
      <c r="F190" s="175" t="s">
        <v>287</v>
      </c>
      <c r="G190" s="176" t="s">
        <v>215</v>
      </c>
      <c r="H190" s="177">
        <v>21.484000000000002</v>
      </c>
      <c r="I190" s="73"/>
      <c r="J190" s="178">
        <f>ROUND(I190*H190,2)</f>
        <v>0</v>
      </c>
      <c r="K190" s="175" t="s">
        <v>170</v>
      </c>
      <c r="L190" s="94"/>
      <c r="M190" s="179" t="s">
        <v>1</v>
      </c>
      <c r="N190" s="180" t="s">
        <v>43</v>
      </c>
      <c r="O190" s="181">
        <v>0.28599999999999998</v>
      </c>
      <c r="P190" s="181">
        <f>O190*H190</f>
        <v>6.1444239999999999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95"/>
      <c r="V190" s="95"/>
      <c r="W190" s="95"/>
      <c r="X190" s="95"/>
      <c r="Y190" s="95"/>
      <c r="Z190" s="95"/>
      <c r="AA190" s="95"/>
      <c r="AB190" s="95"/>
      <c r="AC190" s="95"/>
      <c r="AD190" s="95"/>
      <c r="AE190" s="95"/>
      <c r="AR190" s="183" t="s">
        <v>171</v>
      </c>
      <c r="AT190" s="183" t="s">
        <v>166</v>
      </c>
      <c r="AU190" s="183" t="s">
        <v>87</v>
      </c>
      <c r="AY190" s="87" t="s">
        <v>164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87" t="s">
        <v>85</v>
      </c>
      <c r="BK190" s="184">
        <f>ROUND(I190*H190,2)</f>
        <v>0</v>
      </c>
      <c r="BL190" s="87" t="s">
        <v>171</v>
      </c>
      <c r="BM190" s="183" t="s">
        <v>1449</v>
      </c>
    </row>
    <row r="191" spans="1:65" s="191" customFormat="1" x14ac:dyDescent="0.2">
      <c r="B191" s="192"/>
      <c r="D191" s="185" t="s">
        <v>175</v>
      </c>
      <c r="E191" s="193" t="s">
        <v>1</v>
      </c>
      <c r="F191" s="194" t="s">
        <v>275</v>
      </c>
      <c r="H191" s="193" t="s">
        <v>1</v>
      </c>
      <c r="I191" s="228"/>
      <c r="L191" s="192"/>
      <c r="M191" s="195"/>
      <c r="N191" s="196"/>
      <c r="O191" s="196"/>
      <c r="P191" s="196"/>
      <c r="Q191" s="196"/>
      <c r="R191" s="196"/>
      <c r="S191" s="196"/>
      <c r="T191" s="197"/>
      <c r="AT191" s="193" t="s">
        <v>175</v>
      </c>
      <c r="AU191" s="193" t="s">
        <v>87</v>
      </c>
      <c r="AV191" s="191" t="s">
        <v>85</v>
      </c>
      <c r="AW191" s="191" t="s">
        <v>33</v>
      </c>
      <c r="AX191" s="191" t="s">
        <v>78</v>
      </c>
      <c r="AY191" s="193" t="s">
        <v>164</v>
      </c>
    </row>
    <row r="192" spans="1:65" s="191" customFormat="1" x14ac:dyDescent="0.2">
      <c r="B192" s="192"/>
      <c r="D192" s="185" t="s">
        <v>175</v>
      </c>
      <c r="E192" s="193" t="s">
        <v>1</v>
      </c>
      <c r="F192" s="194" t="s">
        <v>228</v>
      </c>
      <c r="H192" s="193" t="s">
        <v>1</v>
      </c>
      <c r="I192" s="228"/>
      <c r="L192" s="192"/>
      <c r="M192" s="195"/>
      <c r="N192" s="196"/>
      <c r="O192" s="196"/>
      <c r="P192" s="196"/>
      <c r="Q192" s="196"/>
      <c r="R192" s="196"/>
      <c r="S192" s="196"/>
      <c r="T192" s="197"/>
      <c r="AT192" s="193" t="s">
        <v>175</v>
      </c>
      <c r="AU192" s="193" t="s">
        <v>87</v>
      </c>
      <c r="AV192" s="191" t="s">
        <v>85</v>
      </c>
      <c r="AW192" s="191" t="s">
        <v>33</v>
      </c>
      <c r="AX192" s="191" t="s">
        <v>78</v>
      </c>
      <c r="AY192" s="193" t="s">
        <v>164</v>
      </c>
    </row>
    <row r="193" spans="1:65" s="198" customFormat="1" x14ac:dyDescent="0.2">
      <c r="B193" s="199"/>
      <c r="D193" s="185" t="s">
        <v>175</v>
      </c>
      <c r="E193" s="200" t="s">
        <v>1</v>
      </c>
      <c r="F193" s="201" t="s">
        <v>1450</v>
      </c>
      <c r="H193" s="202">
        <v>24.72</v>
      </c>
      <c r="I193" s="229"/>
      <c r="L193" s="199"/>
      <c r="M193" s="203"/>
      <c r="N193" s="204"/>
      <c r="O193" s="204"/>
      <c r="P193" s="204"/>
      <c r="Q193" s="204"/>
      <c r="R193" s="204"/>
      <c r="S193" s="204"/>
      <c r="T193" s="205"/>
      <c r="AT193" s="200" t="s">
        <v>175</v>
      </c>
      <c r="AU193" s="200" t="s">
        <v>87</v>
      </c>
      <c r="AV193" s="198" t="s">
        <v>87</v>
      </c>
      <c r="AW193" s="198" t="s">
        <v>33</v>
      </c>
      <c r="AX193" s="198" t="s">
        <v>78</v>
      </c>
      <c r="AY193" s="200" t="s">
        <v>164</v>
      </c>
    </row>
    <row r="194" spans="1:65" s="198" customFormat="1" x14ac:dyDescent="0.2">
      <c r="B194" s="199"/>
      <c r="D194" s="185" t="s">
        <v>175</v>
      </c>
      <c r="E194" s="200" t="s">
        <v>1</v>
      </c>
      <c r="F194" s="201" t="s">
        <v>1451</v>
      </c>
      <c r="H194" s="202">
        <v>-3.2360000000000002</v>
      </c>
      <c r="I194" s="229"/>
      <c r="L194" s="199"/>
      <c r="M194" s="203"/>
      <c r="N194" s="204"/>
      <c r="O194" s="204"/>
      <c r="P194" s="204"/>
      <c r="Q194" s="204"/>
      <c r="R194" s="204"/>
      <c r="S194" s="204"/>
      <c r="T194" s="205"/>
      <c r="AT194" s="200" t="s">
        <v>175</v>
      </c>
      <c r="AU194" s="200" t="s">
        <v>87</v>
      </c>
      <c r="AV194" s="198" t="s">
        <v>87</v>
      </c>
      <c r="AW194" s="198" t="s">
        <v>33</v>
      </c>
      <c r="AX194" s="198" t="s">
        <v>78</v>
      </c>
      <c r="AY194" s="200" t="s">
        <v>164</v>
      </c>
    </row>
    <row r="195" spans="1:65" s="206" customFormat="1" x14ac:dyDescent="0.2">
      <c r="B195" s="207"/>
      <c r="D195" s="185" t="s">
        <v>175</v>
      </c>
      <c r="E195" s="208" t="s">
        <v>1</v>
      </c>
      <c r="F195" s="209" t="s">
        <v>233</v>
      </c>
      <c r="H195" s="210">
        <v>21.484000000000002</v>
      </c>
      <c r="I195" s="230"/>
      <c r="L195" s="207"/>
      <c r="M195" s="211"/>
      <c r="N195" s="212"/>
      <c r="O195" s="212"/>
      <c r="P195" s="212"/>
      <c r="Q195" s="212"/>
      <c r="R195" s="212"/>
      <c r="S195" s="212"/>
      <c r="T195" s="213"/>
      <c r="AT195" s="208" t="s">
        <v>175</v>
      </c>
      <c r="AU195" s="208" t="s">
        <v>87</v>
      </c>
      <c r="AV195" s="206" t="s">
        <v>171</v>
      </c>
      <c r="AW195" s="206" t="s">
        <v>33</v>
      </c>
      <c r="AX195" s="206" t="s">
        <v>85</v>
      </c>
      <c r="AY195" s="208" t="s">
        <v>164</v>
      </c>
    </row>
    <row r="196" spans="1:65" s="97" customFormat="1" ht="16.5" customHeight="1" x14ac:dyDescent="0.2">
      <c r="A196" s="95"/>
      <c r="B196" s="94"/>
      <c r="C196" s="214" t="s">
        <v>271</v>
      </c>
      <c r="D196" s="214" t="s">
        <v>278</v>
      </c>
      <c r="E196" s="215" t="s">
        <v>292</v>
      </c>
      <c r="F196" s="216" t="s">
        <v>293</v>
      </c>
      <c r="G196" s="217" t="s">
        <v>281</v>
      </c>
      <c r="H196" s="218">
        <v>42.968000000000004</v>
      </c>
      <c r="I196" s="74"/>
      <c r="J196" s="219">
        <f>ROUND(I196*H196,2)</f>
        <v>0</v>
      </c>
      <c r="K196" s="216" t="s">
        <v>170</v>
      </c>
      <c r="L196" s="220"/>
      <c r="M196" s="221" t="s">
        <v>1</v>
      </c>
      <c r="N196" s="222" t="s">
        <v>43</v>
      </c>
      <c r="O196" s="181">
        <v>0</v>
      </c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  <c r="AR196" s="183" t="s">
        <v>212</v>
      </c>
      <c r="AT196" s="183" t="s">
        <v>278</v>
      </c>
      <c r="AU196" s="183" t="s">
        <v>87</v>
      </c>
      <c r="AY196" s="87" t="s">
        <v>164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87" t="s">
        <v>85</v>
      </c>
      <c r="BK196" s="184">
        <f>ROUND(I196*H196,2)</f>
        <v>0</v>
      </c>
      <c r="BL196" s="87" t="s">
        <v>171</v>
      </c>
      <c r="BM196" s="183" t="s">
        <v>1452</v>
      </c>
    </row>
    <row r="197" spans="1:65" s="97" customFormat="1" ht="19.5" x14ac:dyDescent="0.2">
      <c r="A197" s="95"/>
      <c r="B197" s="94"/>
      <c r="C197" s="95"/>
      <c r="D197" s="185" t="s">
        <v>173</v>
      </c>
      <c r="E197" s="95"/>
      <c r="F197" s="186" t="s">
        <v>283</v>
      </c>
      <c r="G197" s="95"/>
      <c r="H197" s="95"/>
      <c r="I197" s="227"/>
      <c r="J197" s="95"/>
      <c r="K197" s="95"/>
      <c r="L197" s="94"/>
      <c r="M197" s="187"/>
      <c r="N197" s="188"/>
      <c r="O197" s="189"/>
      <c r="P197" s="189"/>
      <c r="Q197" s="189"/>
      <c r="R197" s="189"/>
      <c r="S197" s="189"/>
      <c r="T197" s="190"/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T197" s="87" t="s">
        <v>173</v>
      </c>
      <c r="AU197" s="87" t="s">
        <v>87</v>
      </c>
    </row>
    <row r="198" spans="1:65" s="198" customFormat="1" x14ac:dyDescent="0.2">
      <c r="B198" s="199"/>
      <c r="D198" s="185" t="s">
        <v>175</v>
      </c>
      <c r="F198" s="201" t="s">
        <v>1453</v>
      </c>
      <c r="H198" s="202">
        <v>42.968000000000004</v>
      </c>
      <c r="I198" s="229"/>
      <c r="L198" s="199"/>
      <c r="M198" s="203"/>
      <c r="N198" s="204"/>
      <c r="O198" s="204"/>
      <c r="P198" s="204"/>
      <c r="Q198" s="204"/>
      <c r="R198" s="204"/>
      <c r="S198" s="204"/>
      <c r="T198" s="205"/>
      <c r="AT198" s="200" t="s">
        <v>175</v>
      </c>
      <c r="AU198" s="200" t="s">
        <v>87</v>
      </c>
      <c r="AV198" s="198" t="s">
        <v>87</v>
      </c>
      <c r="AW198" s="198" t="s">
        <v>3</v>
      </c>
      <c r="AX198" s="198" t="s">
        <v>85</v>
      </c>
      <c r="AY198" s="200" t="s">
        <v>164</v>
      </c>
    </row>
    <row r="199" spans="1:65" s="160" customFormat="1" ht="22.9" customHeight="1" x14ac:dyDescent="0.2">
      <c r="B199" s="161"/>
      <c r="D199" s="162" t="s">
        <v>77</v>
      </c>
      <c r="E199" s="171" t="s">
        <v>87</v>
      </c>
      <c r="F199" s="171" t="s">
        <v>316</v>
      </c>
      <c r="I199" s="231"/>
      <c r="J199" s="172">
        <f>BK199</f>
        <v>0</v>
      </c>
      <c r="L199" s="161"/>
      <c r="M199" s="165"/>
      <c r="N199" s="166"/>
      <c r="O199" s="166"/>
      <c r="P199" s="167">
        <f>SUM(P200:P204)</f>
        <v>6.01668</v>
      </c>
      <c r="Q199" s="166"/>
      <c r="R199" s="167">
        <f>SUM(R200:R204)</f>
        <v>1.9709999999999998E-2</v>
      </c>
      <c r="S199" s="166"/>
      <c r="T199" s="168">
        <f>SUM(T200:T204)</f>
        <v>0</v>
      </c>
      <c r="AR199" s="162" t="s">
        <v>85</v>
      </c>
      <c r="AT199" s="169" t="s">
        <v>77</v>
      </c>
      <c r="AU199" s="169" t="s">
        <v>85</v>
      </c>
      <c r="AY199" s="162" t="s">
        <v>164</v>
      </c>
      <c r="BK199" s="170">
        <f>SUM(BK200:BK204)</f>
        <v>0</v>
      </c>
    </row>
    <row r="200" spans="1:65" s="97" customFormat="1" ht="33" customHeight="1" x14ac:dyDescent="0.2">
      <c r="A200" s="95"/>
      <c r="B200" s="94"/>
      <c r="C200" s="173" t="s">
        <v>277</v>
      </c>
      <c r="D200" s="173" t="s">
        <v>166</v>
      </c>
      <c r="E200" s="174" t="s">
        <v>318</v>
      </c>
      <c r="F200" s="175" t="s">
        <v>319</v>
      </c>
      <c r="G200" s="176" t="s">
        <v>215</v>
      </c>
      <c r="H200" s="177">
        <v>4.7789999999999999</v>
      </c>
      <c r="I200" s="73"/>
      <c r="J200" s="178">
        <f>ROUND(I200*H200,2)</f>
        <v>0</v>
      </c>
      <c r="K200" s="175" t="s">
        <v>170</v>
      </c>
      <c r="L200" s="94"/>
      <c r="M200" s="179" t="s">
        <v>1</v>
      </c>
      <c r="N200" s="180" t="s">
        <v>43</v>
      </c>
      <c r="O200" s="181">
        <v>0.92</v>
      </c>
      <c r="P200" s="181">
        <f>O200*H200</f>
        <v>4.3966799999999999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95"/>
      <c r="V200" s="95"/>
      <c r="W200" s="95"/>
      <c r="X200" s="95"/>
      <c r="Y200" s="95"/>
      <c r="Z200" s="95"/>
      <c r="AA200" s="95"/>
      <c r="AB200" s="95"/>
      <c r="AC200" s="95"/>
      <c r="AD200" s="95"/>
      <c r="AE200" s="95"/>
      <c r="AR200" s="183" t="s">
        <v>171</v>
      </c>
      <c r="AT200" s="183" t="s">
        <v>166</v>
      </c>
      <c r="AU200" s="183" t="s">
        <v>87</v>
      </c>
      <c r="AY200" s="87" t="s">
        <v>164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87" t="s">
        <v>85</v>
      </c>
      <c r="BK200" s="184">
        <f>ROUND(I200*H200,2)</f>
        <v>0</v>
      </c>
      <c r="BL200" s="87" t="s">
        <v>171</v>
      </c>
      <c r="BM200" s="183" t="s">
        <v>1454</v>
      </c>
    </row>
    <row r="201" spans="1:65" s="191" customFormat="1" x14ac:dyDescent="0.2">
      <c r="B201" s="192"/>
      <c r="D201" s="185" t="s">
        <v>175</v>
      </c>
      <c r="E201" s="193" t="s">
        <v>1</v>
      </c>
      <c r="F201" s="194" t="s">
        <v>275</v>
      </c>
      <c r="H201" s="193" t="s">
        <v>1</v>
      </c>
      <c r="I201" s="228"/>
      <c r="L201" s="192"/>
      <c r="M201" s="195"/>
      <c r="N201" s="196"/>
      <c r="O201" s="196"/>
      <c r="P201" s="196"/>
      <c r="Q201" s="196"/>
      <c r="R201" s="196"/>
      <c r="S201" s="196"/>
      <c r="T201" s="197"/>
      <c r="AT201" s="193" t="s">
        <v>175</v>
      </c>
      <c r="AU201" s="193" t="s">
        <v>87</v>
      </c>
      <c r="AV201" s="191" t="s">
        <v>85</v>
      </c>
      <c r="AW201" s="191" t="s">
        <v>33</v>
      </c>
      <c r="AX201" s="191" t="s">
        <v>78</v>
      </c>
      <c r="AY201" s="193" t="s">
        <v>164</v>
      </c>
    </row>
    <row r="202" spans="1:65" s="198" customFormat="1" x14ac:dyDescent="0.2">
      <c r="B202" s="199"/>
      <c r="D202" s="185" t="s">
        <v>175</v>
      </c>
      <c r="E202" s="200" t="s">
        <v>1</v>
      </c>
      <c r="F202" s="201" t="s">
        <v>1433</v>
      </c>
      <c r="H202" s="202">
        <v>4.7789999999999999</v>
      </c>
      <c r="I202" s="229"/>
      <c r="L202" s="199"/>
      <c r="M202" s="203"/>
      <c r="N202" s="204"/>
      <c r="O202" s="204"/>
      <c r="P202" s="204"/>
      <c r="Q202" s="204"/>
      <c r="R202" s="204"/>
      <c r="S202" s="204"/>
      <c r="T202" s="205"/>
      <c r="AT202" s="200" t="s">
        <v>175</v>
      </c>
      <c r="AU202" s="200" t="s">
        <v>87</v>
      </c>
      <c r="AV202" s="198" t="s">
        <v>87</v>
      </c>
      <c r="AW202" s="198" t="s">
        <v>33</v>
      </c>
      <c r="AX202" s="198" t="s">
        <v>85</v>
      </c>
      <c r="AY202" s="200" t="s">
        <v>164</v>
      </c>
    </row>
    <row r="203" spans="1:65" s="97" customFormat="1" ht="21.75" customHeight="1" x14ac:dyDescent="0.2">
      <c r="A203" s="95"/>
      <c r="B203" s="94"/>
      <c r="C203" s="173" t="s">
        <v>285</v>
      </c>
      <c r="D203" s="173" t="s">
        <v>166</v>
      </c>
      <c r="E203" s="174" t="s">
        <v>322</v>
      </c>
      <c r="F203" s="175" t="s">
        <v>323</v>
      </c>
      <c r="G203" s="176" t="s">
        <v>187</v>
      </c>
      <c r="H203" s="177">
        <v>27</v>
      </c>
      <c r="I203" s="73"/>
      <c r="J203" s="178">
        <f>ROUND(I203*H203,2)</f>
        <v>0</v>
      </c>
      <c r="K203" s="175" t="s">
        <v>170</v>
      </c>
      <c r="L203" s="94"/>
      <c r="M203" s="179" t="s">
        <v>1</v>
      </c>
      <c r="N203" s="180" t="s">
        <v>43</v>
      </c>
      <c r="O203" s="181">
        <v>0.06</v>
      </c>
      <c r="P203" s="181">
        <f>O203*H203</f>
        <v>1.6199999999999999</v>
      </c>
      <c r="Q203" s="181">
        <v>7.2999999999999996E-4</v>
      </c>
      <c r="R203" s="181">
        <f>Q203*H203</f>
        <v>1.9709999999999998E-2</v>
      </c>
      <c r="S203" s="181">
        <v>0</v>
      </c>
      <c r="T203" s="182">
        <f>S203*H203</f>
        <v>0</v>
      </c>
      <c r="U203" s="95"/>
      <c r="V203" s="95"/>
      <c r="W203" s="95"/>
      <c r="X203" s="95"/>
      <c r="Y203" s="95"/>
      <c r="Z203" s="95"/>
      <c r="AA203" s="95"/>
      <c r="AB203" s="95"/>
      <c r="AC203" s="95"/>
      <c r="AD203" s="95"/>
      <c r="AE203" s="95"/>
      <c r="AR203" s="183" t="s">
        <v>171</v>
      </c>
      <c r="AT203" s="183" t="s">
        <v>166</v>
      </c>
      <c r="AU203" s="183" t="s">
        <v>87</v>
      </c>
      <c r="AY203" s="87" t="s">
        <v>164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87" t="s">
        <v>85</v>
      </c>
      <c r="BK203" s="184">
        <f>ROUND(I203*H203,2)</f>
        <v>0</v>
      </c>
      <c r="BL203" s="87" t="s">
        <v>171</v>
      </c>
      <c r="BM203" s="183" t="s">
        <v>1455</v>
      </c>
    </row>
    <row r="204" spans="1:65" s="198" customFormat="1" x14ac:dyDescent="0.2">
      <c r="B204" s="199"/>
      <c r="D204" s="185" t="s">
        <v>175</v>
      </c>
      <c r="E204" s="200" t="s">
        <v>1</v>
      </c>
      <c r="F204" s="201" t="s">
        <v>1456</v>
      </c>
      <c r="H204" s="202">
        <v>27</v>
      </c>
      <c r="I204" s="229"/>
      <c r="L204" s="199"/>
      <c r="M204" s="203"/>
      <c r="N204" s="204"/>
      <c r="O204" s="204"/>
      <c r="P204" s="204"/>
      <c r="Q204" s="204"/>
      <c r="R204" s="204"/>
      <c r="S204" s="204"/>
      <c r="T204" s="205"/>
      <c r="AT204" s="200" t="s">
        <v>175</v>
      </c>
      <c r="AU204" s="200" t="s">
        <v>87</v>
      </c>
      <c r="AV204" s="198" t="s">
        <v>87</v>
      </c>
      <c r="AW204" s="198" t="s">
        <v>33</v>
      </c>
      <c r="AX204" s="198" t="s">
        <v>85</v>
      </c>
      <c r="AY204" s="200" t="s">
        <v>164</v>
      </c>
    </row>
    <row r="205" spans="1:65" s="160" customFormat="1" ht="22.9" customHeight="1" x14ac:dyDescent="0.2">
      <c r="B205" s="161"/>
      <c r="D205" s="162" t="s">
        <v>77</v>
      </c>
      <c r="E205" s="171" t="s">
        <v>184</v>
      </c>
      <c r="F205" s="171" t="s">
        <v>326</v>
      </c>
      <c r="I205" s="231"/>
      <c r="J205" s="172">
        <f>BK205</f>
        <v>0</v>
      </c>
      <c r="L205" s="161"/>
      <c r="M205" s="165"/>
      <c r="N205" s="166"/>
      <c r="O205" s="166"/>
      <c r="P205" s="167">
        <f>SUM(P206:P210)</f>
        <v>7.6174910000000002</v>
      </c>
      <c r="Q205" s="166"/>
      <c r="R205" s="167">
        <f>SUM(R206:R210)</f>
        <v>0</v>
      </c>
      <c r="S205" s="166"/>
      <c r="T205" s="168">
        <f>SUM(T206:T210)</f>
        <v>1.5202</v>
      </c>
      <c r="AR205" s="162" t="s">
        <v>85</v>
      </c>
      <c r="AT205" s="169" t="s">
        <v>77</v>
      </c>
      <c r="AU205" s="169" t="s">
        <v>85</v>
      </c>
      <c r="AY205" s="162" t="s">
        <v>164</v>
      </c>
      <c r="BK205" s="170">
        <f>SUM(BK206:BK210)</f>
        <v>0</v>
      </c>
    </row>
    <row r="206" spans="1:65" s="97" customFormat="1" ht="33" customHeight="1" x14ac:dyDescent="0.2">
      <c r="A206" s="95"/>
      <c r="B206" s="94"/>
      <c r="C206" s="173" t="s">
        <v>291</v>
      </c>
      <c r="D206" s="173" t="s">
        <v>166</v>
      </c>
      <c r="E206" s="174" t="s">
        <v>328</v>
      </c>
      <c r="F206" s="175" t="s">
        <v>329</v>
      </c>
      <c r="G206" s="176" t="s">
        <v>215</v>
      </c>
      <c r="H206" s="177">
        <v>0.69099999999999995</v>
      </c>
      <c r="I206" s="73"/>
      <c r="J206" s="178">
        <f>ROUND(I206*H206,2)</f>
        <v>0</v>
      </c>
      <c r="K206" s="175" t="s">
        <v>170</v>
      </c>
      <c r="L206" s="94"/>
      <c r="M206" s="179" t="s">
        <v>1</v>
      </c>
      <c r="N206" s="180" t="s">
        <v>43</v>
      </c>
      <c r="O206" s="181">
        <v>7.8010000000000002</v>
      </c>
      <c r="P206" s="181">
        <f>O206*H206</f>
        <v>5.3904909999999999</v>
      </c>
      <c r="Q206" s="181">
        <v>0</v>
      </c>
      <c r="R206" s="181">
        <f>Q206*H206</f>
        <v>0</v>
      </c>
      <c r="S206" s="181">
        <v>2.2000000000000002</v>
      </c>
      <c r="T206" s="182">
        <f>S206*H206</f>
        <v>1.5202</v>
      </c>
      <c r="U206" s="95"/>
      <c r="V206" s="95"/>
      <c r="W206" s="95"/>
      <c r="X206" s="95"/>
      <c r="Y206" s="95"/>
      <c r="Z206" s="95"/>
      <c r="AA206" s="95"/>
      <c r="AB206" s="95"/>
      <c r="AC206" s="95"/>
      <c r="AD206" s="95"/>
      <c r="AE206" s="95"/>
      <c r="AR206" s="183" t="s">
        <v>171</v>
      </c>
      <c r="AT206" s="183" t="s">
        <v>166</v>
      </c>
      <c r="AU206" s="183" t="s">
        <v>87</v>
      </c>
      <c r="AY206" s="87" t="s">
        <v>164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87" t="s">
        <v>85</v>
      </c>
      <c r="BK206" s="184">
        <f>ROUND(I206*H206,2)</f>
        <v>0</v>
      </c>
      <c r="BL206" s="87" t="s">
        <v>171</v>
      </c>
      <c r="BM206" s="183" t="s">
        <v>1457</v>
      </c>
    </row>
    <row r="207" spans="1:65" s="97" customFormat="1" ht="19.5" x14ac:dyDescent="0.2">
      <c r="A207" s="95"/>
      <c r="B207" s="94"/>
      <c r="C207" s="95"/>
      <c r="D207" s="185" t="s">
        <v>173</v>
      </c>
      <c r="E207" s="95"/>
      <c r="F207" s="186" t="s">
        <v>331</v>
      </c>
      <c r="G207" s="95"/>
      <c r="H207" s="95"/>
      <c r="I207" s="227"/>
      <c r="J207" s="95"/>
      <c r="K207" s="95"/>
      <c r="L207" s="94"/>
      <c r="M207" s="187"/>
      <c r="N207" s="188"/>
      <c r="O207" s="189"/>
      <c r="P207" s="189"/>
      <c r="Q207" s="189"/>
      <c r="R207" s="189"/>
      <c r="S207" s="189"/>
      <c r="T207" s="190"/>
      <c r="U207" s="95"/>
      <c r="V207" s="95"/>
      <c r="W207" s="95"/>
      <c r="X207" s="95"/>
      <c r="Y207" s="95"/>
      <c r="Z207" s="95"/>
      <c r="AA207" s="95"/>
      <c r="AB207" s="95"/>
      <c r="AC207" s="95"/>
      <c r="AD207" s="95"/>
      <c r="AE207" s="95"/>
      <c r="AT207" s="87" t="s">
        <v>173</v>
      </c>
      <c r="AU207" s="87" t="s">
        <v>87</v>
      </c>
    </row>
    <row r="208" spans="1:65" s="191" customFormat="1" x14ac:dyDescent="0.2">
      <c r="B208" s="192"/>
      <c r="D208" s="185" t="s">
        <v>175</v>
      </c>
      <c r="E208" s="193" t="s">
        <v>1</v>
      </c>
      <c r="F208" s="194" t="s">
        <v>332</v>
      </c>
      <c r="H208" s="193" t="s">
        <v>1</v>
      </c>
      <c r="I208" s="228"/>
      <c r="L208" s="192"/>
      <c r="M208" s="195"/>
      <c r="N208" s="196"/>
      <c r="O208" s="196"/>
      <c r="P208" s="196"/>
      <c r="Q208" s="196"/>
      <c r="R208" s="196"/>
      <c r="S208" s="196"/>
      <c r="T208" s="197"/>
      <c r="AT208" s="193" t="s">
        <v>175</v>
      </c>
      <c r="AU208" s="193" t="s">
        <v>87</v>
      </c>
      <c r="AV208" s="191" t="s">
        <v>85</v>
      </c>
      <c r="AW208" s="191" t="s">
        <v>33</v>
      </c>
      <c r="AX208" s="191" t="s">
        <v>78</v>
      </c>
      <c r="AY208" s="193" t="s">
        <v>164</v>
      </c>
    </row>
    <row r="209" spans="1:65" s="198" customFormat="1" x14ac:dyDescent="0.2">
      <c r="B209" s="199"/>
      <c r="D209" s="185" t="s">
        <v>175</v>
      </c>
      <c r="E209" s="200" t="s">
        <v>1</v>
      </c>
      <c r="F209" s="201" t="s">
        <v>1458</v>
      </c>
      <c r="H209" s="202">
        <v>0.69099999999999995</v>
      </c>
      <c r="I209" s="229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175</v>
      </c>
      <c r="AU209" s="200" t="s">
        <v>87</v>
      </c>
      <c r="AV209" s="198" t="s">
        <v>87</v>
      </c>
      <c r="AW209" s="198" t="s">
        <v>33</v>
      </c>
      <c r="AX209" s="198" t="s">
        <v>85</v>
      </c>
      <c r="AY209" s="200" t="s">
        <v>164</v>
      </c>
    </row>
    <row r="210" spans="1:65" s="97" customFormat="1" ht="21.75" customHeight="1" x14ac:dyDescent="0.2">
      <c r="A210" s="95"/>
      <c r="B210" s="94"/>
      <c r="C210" s="173" t="s">
        <v>7</v>
      </c>
      <c r="D210" s="173" t="s">
        <v>166</v>
      </c>
      <c r="E210" s="174" t="s">
        <v>336</v>
      </c>
      <c r="F210" s="175" t="s">
        <v>337</v>
      </c>
      <c r="G210" s="176" t="s">
        <v>187</v>
      </c>
      <c r="H210" s="177">
        <v>26.2</v>
      </c>
      <c r="I210" s="73"/>
      <c r="J210" s="178">
        <f>ROUND(I210*H210,2)</f>
        <v>0</v>
      </c>
      <c r="K210" s="175" t="s">
        <v>170</v>
      </c>
      <c r="L210" s="94"/>
      <c r="M210" s="179" t="s">
        <v>1</v>
      </c>
      <c r="N210" s="180" t="s">
        <v>43</v>
      </c>
      <c r="O210" s="181">
        <v>8.5000000000000006E-2</v>
      </c>
      <c r="P210" s="181">
        <f>O210*H210</f>
        <v>2.2270000000000003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95"/>
      <c r="V210" s="95"/>
      <c r="W210" s="95"/>
      <c r="X210" s="95"/>
      <c r="Y210" s="95"/>
      <c r="Z210" s="95"/>
      <c r="AA210" s="95"/>
      <c r="AB210" s="95"/>
      <c r="AC210" s="95"/>
      <c r="AD210" s="95"/>
      <c r="AE210" s="95"/>
      <c r="AR210" s="183" t="s">
        <v>171</v>
      </c>
      <c r="AT210" s="183" t="s">
        <v>166</v>
      </c>
      <c r="AU210" s="183" t="s">
        <v>87</v>
      </c>
      <c r="AY210" s="87" t="s">
        <v>164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87" t="s">
        <v>85</v>
      </c>
      <c r="BK210" s="184">
        <f>ROUND(I210*H210,2)</f>
        <v>0</v>
      </c>
      <c r="BL210" s="87" t="s">
        <v>171</v>
      </c>
      <c r="BM210" s="183" t="s">
        <v>1459</v>
      </c>
    </row>
    <row r="211" spans="1:65" s="160" customFormat="1" ht="22.9" customHeight="1" x14ac:dyDescent="0.2">
      <c r="B211" s="161"/>
      <c r="D211" s="162" t="s">
        <v>77</v>
      </c>
      <c r="E211" s="171" t="s">
        <v>171</v>
      </c>
      <c r="F211" s="171" t="s">
        <v>339</v>
      </c>
      <c r="I211" s="231"/>
      <c r="J211" s="172">
        <f>BK211</f>
        <v>0</v>
      </c>
      <c r="L211" s="161"/>
      <c r="M211" s="165"/>
      <c r="N211" s="166"/>
      <c r="O211" s="166"/>
      <c r="P211" s="167">
        <f>SUM(P212:P222)</f>
        <v>10.223941</v>
      </c>
      <c r="Q211" s="166"/>
      <c r="R211" s="167">
        <f>SUM(R212:R222)</f>
        <v>0</v>
      </c>
      <c r="S211" s="166"/>
      <c r="T211" s="168">
        <f>SUM(T212:T222)</f>
        <v>0</v>
      </c>
      <c r="AR211" s="162" t="s">
        <v>85</v>
      </c>
      <c r="AT211" s="169" t="s">
        <v>77</v>
      </c>
      <c r="AU211" s="169" t="s">
        <v>85</v>
      </c>
      <c r="AY211" s="162" t="s">
        <v>164</v>
      </c>
      <c r="BK211" s="170">
        <f>SUM(BK212:BK222)</f>
        <v>0</v>
      </c>
    </row>
    <row r="212" spans="1:65" s="97" customFormat="1" ht="21.75" customHeight="1" x14ac:dyDescent="0.2">
      <c r="A212" s="95"/>
      <c r="B212" s="94"/>
      <c r="C212" s="173" t="s">
        <v>300</v>
      </c>
      <c r="D212" s="173" t="s">
        <v>166</v>
      </c>
      <c r="E212" s="174" t="s">
        <v>341</v>
      </c>
      <c r="F212" s="175" t="s">
        <v>342</v>
      </c>
      <c r="G212" s="176" t="s">
        <v>215</v>
      </c>
      <c r="H212" s="177">
        <v>8.5000000000000006E-2</v>
      </c>
      <c r="I212" s="73"/>
      <c r="J212" s="178">
        <f>ROUND(I212*H212,2)</f>
        <v>0</v>
      </c>
      <c r="K212" s="175" t="s">
        <v>170</v>
      </c>
      <c r="L212" s="94"/>
      <c r="M212" s="179" t="s">
        <v>1</v>
      </c>
      <c r="N212" s="180" t="s">
        <v>43</v>
      </c>
      <c r="O212" s="181">
        <v>1.6950000000000001</v>
      </c>
      <c r="P212" s="181">
        <f>O212*H212</f>
        <v>0.14407500000000001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95"/>
      <c r="V212" s="95"/>
      <c r="W212" s="95"/>
      <c r="X212" s="95"/>
      <c r="Y212" s="95"/>
      <c r="Z212" s="95"/>
      <c r="AA212" s="95"/>
      <c r="AB212" s="95"/>
      <c r="AC212" s="95"/>
      <c r="AD212" s="95"/>
      <c r="AE212" s="95"/>
      <c r="AR212" s="183" t="s">
        <v>171</v>
      </c>
      <c r="AT212" s="183" t="s">
        <v>166</v>
      </c>
      <c r="AU212" s="183" t="s">
        <v>87</v>
      </c>
      <c r="AY212" s="87" t="s">
        <v>164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87" t="s">
        <v>85</v>
      </c>
      <c r="BK212" s="184">
        <f>ROUND(I212*H212,2)</f>
        <v>0</v>
      </c>
      <c r="BL212" s="87" t="s">
        <v>171</v>
      </c>
      <c r="BM212" s="183" t="s">
        <v>1460</v>
      </c>
    </row>
    <row r="213" spans="1:65" s="191" customFormat="1" x14ac:dyDescent="0.2">
      <c r="B213" s="192"/>
      <c r="D213" s="185" t="s">
        <v>175</v>
      </c>
      <c r="E213" s="193" t="s">
        <v>1</v>
      </c>
      <c r="F213" s="194" t="s">
        <v>275</v>
      </c>
      <c r="H213" s="193" t="s">
        <v>1</v>
      </c>
      <c r="I213" s="228"/>
      <c r="L213" s="192"/>
      <c r="M213" s="195"/>
      <c r="N213" s="196"/>
      <c r="O213" s="196"/>
      <c r="P213" s="196"/>
      <c r="Q213" s="196"/>
      <c r="R213" s="196"/>
      <c r="S213" s="196"/>
      <c r="T213" s="197"/>
      <c r="AT213" s="193" t="s">
        <v>175</v>
      </c>
      <c r="AU213" s="193" t="s">
        <v>87</v>
      </c>
      <c r="AV213" s="191" t="s">
        <v>85</v>
      </c>
      <c r="AW213" s="191" t="s">
        <v>33</v>
      </c>
      <c r="AX213" s="191" t="s">
        <v>78</v>
      </c>
      <c r="AY213" s="193" t="s">
        <v>164</v>
      </c>
    </row>
    <row r="214" spans="1:65" s="191" customFormat="1" x14ac:dyDescent="0.2">
      <c r="B214" s="192"/>
      <c r="D214" s="185" t="s">
        <v>175</v>
      </c>
      <c r="E214" s="193" t="s">
        <v>1</v>
      </c>
      <c r="F214" s="194" t="s">
        <v>1461</v>
      </c>
      <c r="H214" s="193" t="s">
        <v>1</v>
      </c>
      <c r="I214" s="228"/>
      <c r="L214" s="192"/>
      <c r="M214" s="195"/>
      <c r="N214" s="196"/>
      <c r="O214" s="196"/>
      <c r="P214" s="196"/>
      <c r="Q214" s="196"/>
      <c r="R214" s="196"/>
      <c r="S214" s="196"/>
      <c r="T214" s="197"/>
      <c r="AT214" s="193" t="s">
        <v>175</v>
      </c>
      <c r="AU214" s="193" t="s">
        <v>87</v>
      </c>
      <c r="AV214" s="191" t="s">
        <v>85</v>
      </c>
      <c r="AW214" s="191" t="s">
        <v>33</v>
      </c>
      <c r="AX214" s="191" t="s">
        <v>78</v>
      </c>
      <c r="AY214" s="193" t="s">
        <v>164</v>
      </c>
    </row>
    <row r="215" spans="1:65" s="198" customFormat="1" x14ac:dyDescent="0.2">
      <c r="B215" s="199"/>
      <c r="D215" s="185" t="s">
        <v>175</v>
      </c>
      <c r="E215" s="200" t="s">
        <v>1</v>
      </c>
      <c r="F215" s="201" t="s">
        <v>1462</v>
      </c>
      <c r="H215" s="202">
        <v>8.5000000000000006E-2</v>
      </c>
      <c r="I215" s="229"/>
      <c r="L215" s="199"/>
      <c r="M215" s="203"/>
      <c r="N215" s="204"/>
      <c r="O215" s="204"/>
      <c r="P215" s="204"/>
      <c r="Q215" s="204"/>
      <c r="R215" s="204"/>
      <c r="S215" s="204"/>
      <c r="T215" s="205"/>
      <c r="AT215" s="200" t="s">
        <v>175</v>
      </c>
      <c r="AU215" s="200" t="s">
        <v>87</v>
      </c>
      <c r="AV215" s="198" t="s">
        <v>87</v>
      </c>
      <c r="AW215" s="198" t="s">
        <v>33</v>
      </c>
      <c r="AX215" s="198" t="s">
        <v>85</v>
      </c>
      <c r="AY215" s="200" t="s">
        <v>164</v>
      </c>
    </row>
    <row r="216" spans="1:65" s="97" customFormat="1" ht="33" customHeight="1" x14ac:dyDescent="0.2">
      <c r="A216" s="95"/>
      <c r="B216" s="94"/>
      <c r="C216" s="173" t="s">
        <v>305</v>
      </c>
      <c r="D216" s="173" t="s">
        <v>166</v>
      </c>
      <c r="E216" s="174" t="s">
        <v>366</v>
      </c>
      <c r="F216" s="175" t="s">
        <v>367</v>
      </c>
      <c r="G216" s="176" t="s">
        <v>215</v>
      </c>
      <c r="H216" s="177">
        <v>3.83</v>
      </c>
      <c r="I216" s="73"/>
      <c r="J216" s="178">
        <f>ROUND(I216*H216,2)</f>
        <v>0</v>
      </c>
      <c r="K216" s="175" t="s">
        <v>170</v>
      </c>
      <c r="L216" s="94"/>
      <c r="M216" s="179" t="s">
        <v>1</v>
      </c>
      <c r="N216" s="180" t="s">
        <v>43</v>
      </c>
      <c r="O216" s="181">
        <v>1.4650000000000001</v>
      </c>
      <c r="P216" s="181">
        <f>O216*H216</f>
        <v>5.6109500000000008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95"/>
      <c r="V216" s="95"/>
      <c r="W216" s="95"/>
      <c r="X216" s="95"/>
      <c r="Y216" s="95"/>
      <c r="Z216" s="95"/>
      <c r="AA216" s="95"/>
      <c r="AB216" s="95"/>
      <c r="AC216" s="95"/>
      <c r="AD216" s="95"/>
      <c r="AE216" s="95"/>
      <c r="AR216" s="183" t="s">
        <v>171</v>
      </c>
      <c r="AT216" s="183" t="s">
        <v>166</v>
      </c>
      <c r="AU216" s="183" t="s">
        <v>87</v>
      </c>
      <c r="AY216" s="87" t="s">
        <v>164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87" t="s">
        <v>85</v>
      </c>
      <c r="BK216" s="184">
        <f>ROUND(I216*H216,2)</f>
        <v>0</v>
      </c>
      <c r="BL216" s="87" t="s">
        <v>171</v>
      </c>
      <c r="BM216" s="183" t="s">
        <v>1463</v>
      </c>
    </row>
    <row r="217" spans="1:65" s="191" customFormat="1" x14ac:dyDescent="0.2">
      <c r="B217" s="192"/>
      <c r="D217" s="185" t="s">
        <v>175</v>
      </c>
      <c r="E217" s="193" t="s">
        <v>1</v>
      </c>
      <c r="F217" s="194" t="s">
        <v>905</v>
      </c>
      <c r="H217" s="193" t="s">
        <v>1</v>
      </c>
      <c r="I217" s="228"/>
      <c r="L217" s="192"/>
      <c r="M217" s="195"/>
      <c r="N217" s="196"/>
      <c r="O217" s="196"/>
      <c r="P217" s="196"/>
      <c r="Q217" s="196"/>
      <c r="R217" s="196"/>
      <c r="S217" s="196"/>
      <c r="T217" s="197"/>
      <c r="AT217" s="193" t="s">
        <v>175</v>
      </c>
      <c r="AU217" s="193" t="s">
        <v>87</v>
      </c>
      <c r="AV217" s="191" t="s">
        <v>85</v>
      </c>
      <c r="AW217" s="191" t="s">
        <v>33</v>
      </c>
      <c r="AX217" s="191" t="s">
        <v>78</v>
      </c>
      <c r="AY217" s="193" t="s">
        <v>164</v>
      </c>
    </row>
    <row r="218" spans="1:65" s="191" customFormat="1" x14ac:dyDescent="0.2">
      <c r="B218" s="192"/>
      <c r="D218" s="185" t="s">
        <v>175</v>
      </c>
      <c r="E218" s="193" t="s">
        <v>1</v>
      </c>
      <c r="F218" s="194" t="s">
        <v>228</v>
      </c>
      <c r="H218" s="193" t="s">
        <v>1</v>
      </c>
      <c r="I218" s="228"/>
      <c r="L218" s="192"/>
      <c r="M218" s="195"/>
      <c r="N218" s="196"/>
      <c r="O218" s="196"/>
      <c r="P218" s="196"/>
      <c r="Q218" s="196"/>
      <c r="R218" s="196"/>
      <c r="S218" s="196"/>
      <c r="T218" s="197"/>
      <c r="AT218" s="193" t="s">
        <v>175</v>
      </c>
      <c r="AU218" s="193" t="s">
        <v>87</v>
      </c>
      <c r="AV218" s="191" t="s">
        <v>85</v>
      </c>
      <c r="AW218" s="191" t="s">
        <v>33</v>
      </c>
      <c r="AX218" s="191" t="s">
        <v>78</v>
      </c>
      <c r="AY218" s="193" t="s">
        <v>164</v>
      </c>
    </row>
    <row r="219" spans="1:65" s="198" customFormat="1" x14ac:dyDescent="0.2">
      <c r="B219" s="199"/>
      <c r="D219" s="185" t="s">
        <v>175</v>
      </c>
      <c r="E219" s="200" t="s">
        <v>1</v>
      </c>
      <c r="F219" s="201" t="s">
        <v>1464</v>
      </c>
      <c r="H219" s="202">
        <v>3.83</v>
      </c>
      <c r="I219" s="229"/>
      <c r="L219" s="199"/>
      <c r="M219" s="203"/>
      <c r="N219" s="204"/>
      <c r="O219" s="204"/>
      <c r="P219" s="204"/>
      <c r="Q219" s="204"/>
      <c r="R219" s="204"/>
      <c r="S219" s="204"/>
      <c r="T219" s="205"/>
      <c r="AT219" s="200" t="s">
        <v>175</v>
      </c>
      <c r="AU219" s="200" t="s">
        <v>87</v>
      </c>
      <c r="AV219" s="198" t="s">
        <v>87</v>
      </c>
      <c r="AW219" s="198" t="s">
        <v>33</v>
      </c>
      <c r="AX219" s="198" t="s">
        <v>85</v>
      </c>
      <c r="AY219" s="200" t="s">
        <v>164</v>
      </c>
    </row>
    <row r="220" spans="1:65" s="97" customFormat="1" ht="33" customHeight="1" x14ac:dyDescent="0.2">
      <c r="A220" s="95"/>
      <c r="B220" s="94"/>
      <c r="C220" s="173" t="s">
        <v>310</v>
      </c>
      <c r="D220" s="173" t="s">
        <v>166</v>
      </c>
      <c r="E220" s="174" t="s">
        <v>374</v>
      </c>
      <c r="F220" s="175" t="s">
        <v>375</v>
      </c>
      <c r="G220" s="176" t="s">
        <v>215</v>
      </c>
      <c r="H220" s="177">
        <v>3.2360000000000002</v>
      </c>
      <c r="I220" s="73"/>
      <c r="J220" s="178">
        <f>ROUND(I220*H220,2)</f>
        <v>0</v>
      </c>
      <c r="K220" s="175" t="s">
        <v>170</v>
      </c>
      <c r="L220" s="94"/>
      <c r="M220" s="179" t="s">
        <v>1</v>
      </c>
      <c r="N220" s="180" t="s">
        <v>43</v>
      </c>
      <c r="O220" s="181">
        <v>1.381</v>
      </c>
      <c r="P220" s="181">
        <f>O220*H220</f>
        <v>4.4689160000000001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95"/>
      <c r="V220" s="95"/>
      <c r="W220" s="95"/>
      <c r="X220" s="95"/>
      <c r="Y220" s="95"/>
      <c r="Z220" s="95"/>
      <c r="AA220" s="95"/>
      <c r="AB220" s="95"/>
      <c r="AC220" s="95"/>
      <c r="AD220" s="95"/>
      <c r="AE220" s="95"/>
      <c r="AR220" s="183" t="s">
        <v>171</v>
      </c>
      <c r="AT220" s="183" t="s">
        <v>166</v>
      </c>
      <c r="AU220" s="183" t="s">
        <v>87</v>
      </c>
      <c r="AY220" s="87" t="s">
        <v>164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87" t="s">
        <v>85</v>
      </c>
      <c r="BK220" s="184">
        <f>ROUND(I220*H220,2)</f>
        <v>0</v>
      </c>
      <c r="BL220" s="87" t="s">
        <v>171</v>
      </c>
      <c r="BM220" s="183" t="s">
        <v>1465</v>
      </c>
    </row>
    <row r="221" spans="1:65" s="191" customFormat="1" x14ac:dyDescent="0.2">
      <c r="B221" s="192"/>
      <c r="D221" s="185" t="s">
        <v>175</v>
      </c>
      <c r="E221" s="193" t="s">
        <v>1</v>
      </c>
      <c r="F221" s="194" t="s">
        <v>909</v>
      </c>
      <c r="H221" s="193" t="s">
        <v>1</v>
      </c>
      <c r="I221" s="228"/>
      <c r="L221" s="192"/>
      <c r="M221" s="195"/>
      <c r="N221" s="196"/>
      <c r="O221" s="196"/>
      <c r="P221" s="196"/>
      <c r="Q221" s="196"/>
      <c r="R221" s="196"/>
      <c r="S221" s="196"/>
      <c r="T221" s="197"/>
      <c r="AT221" s="193" t="s">
        <v>175</v>
      </c>
      <c r="AU221" s="193" t="s">
        <v>87</v>
      </c>
      <c r="AV221" s="191" t="s">
        <v>85</v>
      </c>
      <c r="AW221" s="191" t="s">
        <v>33</v>
      </c>
      <c r="AX221" s="191" t="s">
        <v>78</v>
      </c>
      <c r="AY221" s="193" t="s">
        <v>164</v>
      </c>
    </row>
    <row r="222" spans="1:65" s="198" customFormat="1" x14ac:dyDescent="0.2">
      <c r="B222" s="199"/>
      <c r="D222" s="185" t="s">
        <v>175</v>
      </c>
      <c r="E222" s="200" t="s">
        <v>1</v>
      </c>
      <c r="F222" s="201" t="s">
        <v>1466</v>
      </c>
      <c r="H222" s="202">
        <v>3.2360000000000002</v>
      </c>
      <c r="I222" s="229"/>
      <c r="L222" s="199"/>
      <c r="M222" s="203"/>
      <c r="N222" s="204"/>
      <c r="O222" s="204"/>
      <c r="P222" s="204"/>
      <c r="Q222" s="204"/>
      <c r="R222" s="204"/>
      <c r="S222" s="204"/>
      <c r="T222" s="205"/>
      <c r="AT222" s="200" t="s">
        <v>175</v>
      </c>
      <c r="AU222" s="200" t="s">
        <v>87</v>
      </c>
      <c r="AV222" s="198" t="s">
        <v>87</v>
      </c>
      <c r="AW222" s="198" t="s">
        <v>33</v>
      </c>
      <c r="AX222" s="198" t="s">
        <v>85</v>
      </c>
      <c r="AY222" s="200" t="s">
        <v>164</v>
      </c>
    </row>
    <row r="223" spans="1:65" s="160" customFormat="1" ht="22.9" customHeight="1" x14ac:dyDescent="0.2">
      <c r="B223" s="161"/>
      <c r="D223" s="162" t="s">
        <v>77</v>
      </c>
      <c r="E223" s="171" t="s">
        <v>196</v>
      </c>
      <c r="F223" s="171" t="s">
        <v>378</v>
      </c>
      <c r="I223" s="231"/>
      <c r="J223" s="172">
        <f>BK223</f>
        <v>0</v>
      </c>
      <c r="L223" s="161"/>
      <c r="M223" s="165"/>
      <c r="N223" s="166"/>
      <c r="O223" s="166"/>
      <c r="P223" s="167">
        <f>SUM(P224:P234)</f>
        <v>3.3145199999999999</v>
      </c>
      <c r="Q223" s="166"/>
      <c r="R223" s="167">
        <f>SUM(R224:R234)</f>
        <v>0</v>
      </c>
      <c r="S223" s="166"/>
      <c r="T223" s="168">
        <f>SUM(T224:T234)</f>
        <v>0</v>
      </c>
      <c r="AR223" s="162" t="s">
        <v>85</v>
      </c>
      <c r="AT223" s="169" t="s">
        <v>77</v>
      </c>
      <c r="AU223" s="169" t="s">
        <v>85</v>
      </c>
      <c r="AY223" s="162" t="s">
        <v>164</v>
      </c>
      <c r="BK223" s="170">
        <f>SUM(BK224:BK234)</f>
        <v>0</v>
      </c>
    </row>
    <row r="224" spans="1:65" s="97" customFormat="1" ht="21.75" customHeight="1" x14ac:dyDescent="0.2">
      <c r="A224" s="95"/>
      <c r="B224" s="94"/>
      <c r="C224" s="173" t="s">
        <v>317</v>
      </c>
      <c r="D224" s="173" t="s">
        <v>166</v>
      </c>
      <c r="E224" s="174" t="s">
        <v>380</v>
      </c>
      <c r="F224" s="175" t="s">
        <v>381</v>
      </c>
      <c r="G224" s="176" t="s">
        <v>169</v>
      </c>
      <c r="H224" s="177">
        <v>38.340000000000003</v>
      </c>
      <c r="I224" s="73"/>
      <c r="J224" s="178">
        <f>ROUND(I224*H224,2)</f>
        <v>0</v>
      </c>
      <c r="K224" s="175" t="s">
        <v>170</v>
      </c>
      <c r="L224" s="94"/>
      <c r="M224" s="179" t="s">
        <v>1</v>
      </c>
      <c r="N224" s="180" t="s">
        <v>43</v>
      </c>
      <c r="O224" s="181">
        <v>2.3E-2</v>
      </c>
      <c r="P224" s="181">
        <f>O224*H224</f>
        <v>0.88182000000000005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95"/>
      <c r="V224" s="95"/>
      <c r="W224" s="95"/>
      <c r="X224" s="95"/>
      <c r="Y224" s="95"/>
      <c r="Z224" s="95"/>
      <c r="AA224" s="95"/>
      <c r="AB224" s="95"/>
      <c r="AC224" s="95"/>
      <c r="AD224" s="95"/>
      <c r="AE224" s="95"/>
      <c r="AR224" s="183" t="s">
        <v>171</v>
      </c>
      <c r="AT224" s="183" t="s">
        <v>166</v>
      </c>
      <c r="AU224" s="183" t="s">
        <v>87</v>
      </c>
      <c r="AY224" s="87" t="s">
        <v>164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87" t="s">
        <v>85</v>
      </c>
      <c r="BK224" s="184">
        <f>ROUND(I224*H224,2)</f>
        <v>0</v>
      </c>
      <c r="BL224" s="87" t="s">
        <v>171</v>
      </c>
      <c r="BM224" s="183" t="s">
        <v>1467</v>
      </c>
    </row>
    <row r="225" spans="1:65" s="191" customFormat="1" x14ac:dyDescent="0.2">
      <c r="B225" s="192"/>
      <c r="D225" s="185" t="s">
        <v>175</v>
      </c>
      <c r="E225" s="193" t="s">
        <v>1</v>
      </c>
      <c r="F225" s="194" t="s">
        <v>383</v>
      </c>
      <c r="H225" s="193" t="s">
        <v>1</v>
      </c>
      <c r="I225" s="228"/>
      <c r="L225" s="192"/>
      <c r="M225" s="195"/>
      <c r="N225" s="196"/>
      <c r="O225" s="196"/>
      <c r="P225" s="196"/>
      <c r="Q225" s="196"/>
      <c r="R225" s="196"/>
      <c r="S225" s="196"/>
      <c r="T225" s="197"/>
      <c r="AT225" s="193" t="s">
        <v>175</v>
      </c>
      <c r="AU225" s="193" t="s">
        <v>87</v>
      </c>
      <c r="AV225" s="191" t="s">
        <v>85</v>
      </c>
      <c r="AW225" s="191" t="s">
        <v>33</v>
      </c>
      <c r="AX225" s="191" t="s">
        <v>78</v>
      </c>
      <c r="AY225" s="193" t="s">
        <v>164</v>
      </c>
    </row>
    <row r="226" spans="1:65" s="198" customFormat="1" x14ac:dyDescent="0.2">
      <c r="B226" s="199"/>
      <c r="D226" s="185" t="s">
        <v>175</v>
      </c>
      <c r="E226" s="200" t="s">
        <v>1</v>
      </c>
      <c r="F226" s="201" t="s">
        <v>1468</v>
      </c>
      <c r="H226" s="202">
        <v>38.340000000000003</v>
      </c>
      <c r="I226" s="229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175</v>
      </c>
      <c r="AU226" s="200" t="s">
        <v>87</v>
      </c>
      <c r="AV226" s="198" t="s">
        <v>87</v>
      </c>
      <c r="AW226" s="198" t="s">
        <v>33</v>
      </c>
      <c r="AX226" s="198" t="s">
        <v>85</v>
      </c>
      <c r="AY226" s="200" t="s">
        <v>164</v>
      </c>
    </row>
    <row r="227" spans="1:65" s="97" customFormat="1" ht="21.75" customHeight="1" x14ac:dyDescent="0.2">
      <c r="A227" s="95"/>
      <c r="B227" s="94"/>
      <c r="C227" s="173" t="s">
        <v>321</v>
      </c>
      <c r="D227" s="173" t="s">
        <v>166</v>
      </c>
      <c r="E227" s="174" t="s">
        <v>386</v>
      </c>
      <c r="F227" s="175" t="s">
        <v>387</v>
      </c>
      <c r="G227" s="176" t="s">
        <v>169</v>
      </c>
      <c r="H227" s="177">
        <v>38.340000000000003</v>
      </c>
      <c r="I227" s="73"/>
      <c r="J227" s="178">
        <f>ROUND(I227*H227,2)</f>
        <v>0</v>
      </c>
      <c r="K227" s="175" t="s">
        <v>170</v>
      </c>
      <c r="L227" s="94"/>
      <c r="M227" s="179" t="s">
        <v>1</v>
      </c>
      <c r="N227" s="180" t="s">
        <v>43</v>
      </c>
      <c r="O227" s="181">
        <v>3.1E-2</v>
      </c>
      <c r="P227" s="181">
        <f>O227*H227</f>
        <v>1.1885400000000002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95"/>
      <c r="V227" s="95"/>
      <c r="W227" s="95"/>
      <c r="X227" s="95"/>
      <c r="Y227" s="95"/>
      <c r="Z227" s="95"/>
      <c r="AA227" s="95"/>
      <c r="AB227" s="95"/>
      <c r="AC227" s="95"/>
      <c r="AD227" s="95"/>
      <c r="AE227" s="95"/>
      <c r="AR227" s="183" t="s">
        <v>171</v>
      </c>
      <c r="AT227" s="183" t="s">
        <v>166</v>
      </c>
      <c r="AU227" s="183" t="s">
        <v>87</v>
      </c>
      <c r="AY227" s="87" t="s">
        <v>164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87" t="s">
        <v>85</v>
      </c>
      <c r="BK227" s="184">
        <f>ROUND(I227*H227,2)</f>
        <v>0</v>
      </c>
      <c r="BL227" s="87" t="s">
        <v>171</v>
      </c>
      <c r="BM227" s="183" t="s">
        <v>1469</v>
      </c>
    </row>
    <row r="228" spans="1:65" s="191" customFormat="1" x14ac:dyDescent="0.2">
      <c r="B228" s="192"/>
      <c r="D228" s="185" t="s">
        <v>175</v>
      </c>
      <c r="E228" s="193" t="s">
        <v>1</v>
      </c>
      <c r="F228" s="194" t="s">
        <v>389</v>
      </c>
      <c r="H228" s="193" t="s">
        <v>1</v>
      </c>
      <c r="I228" s="228"/>
      <c r="L228" s="192"/>
      <c r="M228" s="195"/>
      <c r="N228" s="196"/>
      <c r="O228" s="196"/>
      <c r="P228" s="196"/>
      <c r="Q228" s="196"/>
      <c r="R228" s="196"/>
      <c r="S228" s="196"/>
      <c r="T228" s="197"/>
      <c r="AT228" s="193" t="s">
        <v>175</v>
      </c>
      <c r="AU228" s="193" t="s">
        <v>87</v>
      </c>
      <c r="AV228" s="191" t="s">
        <v>85</v>
      </c>
      <c r="AW228" s="191" t="s">
        <v>33</v>
      </c>
      <c r="AX228" s="191" t="s">
        <v>78</v>
      </c>
      <c r="AY228" s="193" t="s">
        <v>164</v>
      </c>
    </row>
    <row r="229" spans="1:65" s="191" customFormat="1" x14ac:dyDescent="0.2">
      <c r="B229" s="192"/>
      <c r="D229" s="185" t="s">
        <v>175</v>
      </c>
      <c r="E229" s="193" t="s">
        <v>1</v>
      </c>
      <c r="F229" s="194" t="s">
        <v>390</v>
      </c>
      <c r="H229" s="193" t="s">
        <v>1</v>
      </c>
      <c r="I229" s="228"/>
      <c r="L229" s="192"/>
      <c r="M229" s="195"/>
      <c r="N229" s="196"/>
      <c r="O229" s="196"/>
      <c r="P229" s="196"/>
      <c r="Q229" s="196"/>
      <c r="R229" s="196"/>
      <c r="S229" s="196"/>
      <c r="T229" s="197"/>
      <c r="AT229" s="193" t="s">
        <v>175</v>
      </c>
      <c r="AU229" s="193" t="s">
        <v>87</v>
      </c>
      <c r="AV229" s="191" t="s">
        <v>85</v>
      </c>
      <c r="AW229" s="191" t="s">
        <v>33</v>
      </c>
      <c r="AX229" s="191" t="s">
        <v>78</v>
      </c>
      <c r="AY229" s="193" t="s">
        <v>164</v>
      </c>
    </row>
    <row r="230" spans="1:65" s="198" customFormat="1" x14ac:dyDescent="0.2">
      <c r="B230" s="199"/>
      <c r="D230" s="185" t="s">
        <v>175</v>
      </c>
      <c r="E230" s="200" t="s">
        <v>1</v>
      </c>
      <c r="F230" s="201" t="s">
        <v>1468</v>
      </c>
      <c r="H230" s="202">
        <v>38.340000000000003</v>
      </c>
      <c r="I230" s="229"/>
      <c r="L230" s="199"/>
      <c r="M230" s="203"/>
      <c r="N230" s="204"/>
      <c r="O230" s="204"/>
      <c r="P230" s="204"/>
      <c r="Q230" s="204"/>
      <c r="R230" s="204"/>
      <c r="S230" s="204"/>
      <c r="T230" s="205"/>
      <c r="AT230" s="200" t="s">
        <v>175</v>
      </c>
      <c r="AU230" s="200" t="s">
        <v>87</v>
      </c>
      <c r="AV230" s="198" t="s">
        <v>87</v>
      </c>
      <c r="AW230" s="198" t="s">
        <v>33</v>
      </c>
      <c r="AX230" s="198" t="s">
        <v>85</v>
      </c>
      <c r="AY230" s="200" t="s">
        <v>164</v>
      </c>
    </row>
    <row r="231" spans="1:65" s="97" customFormat="1" ht="21.75" customHeight="1" x14ac:dyDescent="0.2">
      <c r="A231" s="95"/>
      <c r="B231" s="94"/>
      <c r="C231" s="173" t="s">
        <v>327</v>
      </c>
      <c r="D231" s="173" t="s">
        <v>166</v>
      </c>
      <c r="E231" s="174" t="s">
        <v>392</v>
      </c>
      <c r="F231" s="175" t="s">
        <v>393</v>
      </c>
      <c r="G231" s="176" t="s">
        <v>169</v>
      </c>
      <c r="H231" s="177">
        <v>51.84</v>
      </c>
      <c r="I231" s="73"/>
      <c r="J231" s="178">
        <f>ROUND(I231*H231,2)</f>
        <v>0</v>
      </c>
      <c r="K231" s="175" t="s">
        <v>1</v>
      </c>
      <c r="L231" s="94"/>
      <c r="M231" s="179" t="s">
        <v>1</v>
      </c>
      <c r="N231" s="180" t="s">
        <v>43</v>
      </c>
      <c r="O231" s="181">
        <v>2.4E-2</v>
      </c>
      <c r="P231" s="181">
        <f>O231*H231</f>
        <v>1.2441600000000002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95"/>
      <c r="V231" s="95"/>
      <c r="W231" s="95"/>
      <c r="X231" s="95"/>
      <c r="Y231" s="95"/>
      <c r="Z231" s="95"/>
      <c r="AA231" s="95"/>
      <c r="AB231" s="95"/>
      <c r="AC231" s="95"/>
      <c r="AD231" s="95"/>
      <c r="AE231" s="95"/>
      <c r="AR231" s="183" t="s">
        <v>171</v>
      </c>
      <c r="AT231" s="183" t="s">
        <v>166</v>
      </c>
      <c r="AU231" s="183" t="s">
        <v>87</v>
      </c>
      <c r="AY231" s="87" t="s">
        <v>164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87" t="s">
        <v>85</v>
      </c>
      <c r="BK231" s="184">
        <f>ROUND(I231*H231,2)</f>
        <v>0</v>
      </c>
      <c r="BL231" s="87" t="s">
        <v>171</v>
      </c>
      <c r="BM231" s="183" t="s">
        <v>1470</v>
      </c>
    </row>
    <row r="232" spans="1:65" s="191" customFormat="1" x14ac:dyDescent="0.2">
      <c r="B232" s="192"/>
      <c r="D232" s="185" t="s">
        <v>175</v>
      </c>
      <c r="E232" s="193" t="s">
        <v>1</v>
      </c>
      <c r="F232" s="194" t="s">
        <v>383</v>
      </c>
      <c r="H232" s="193" t="s">
        <v>1</v>
      </c>
      <c r="I232" s="228"/>
      <c r="L232" s="192"/>
      <c r="M232" s="195"/>
      <c r="N232" s="196"/>
      <c r="O232" s="196"/>
      <c r="P232" s="196"/>
      <c r="Q232" s="196"/>
      <c r="R232" s="196"/>
      <c r="S232" s="196"/>
      <c r="T232" s="197"/>
      <c r="AT232" s="193" t="s">
        <v>175</v>
      </c>
      <c r="AU232" s="193" t="s">
        <v>87</v>
      </c>
      <c r="AV232" s="191" t="s">
        <v>85</v>
      </c>
      <c r="AW232" s="191" t="s">
        <v>33</v>
      </c>
      <c r="AX232" s="191" t="s">
        <v>78</v>
      </c>
      <c r="AY232" s="193" t="s">
        <v>164</v>
      </c>
    </row>
    <row r="233" spans="1:65" s="191" customFormat="1" ht="22.5" x14ac:dyDescent="0.2">
      <c r="B233" s="192"/>
      <c r="D233" s="185" t="s">
        <v>175</v>
      </c>
      <c r="E233" s="193" t="s">
        <v>1</v>
      </c>
      <c r="F233" s="194" t="s">
        <v>395</v>
      </c>
      <c r="H233" s="193" t="s">
        <v>1</v>
      </c>
      <c r="I233" s="228"/>
      <c r="L233" s="192"/>
      <c r="M233" s="195"/>
      <c r="N233" s="196"/>
      <c r="O233" s="196"/>
      <c r="P233" s="196"/>
      <c r="Q233" s="196"/>
      <c r="R233" s="196"/>
      <c r="S233" s="196"/>
      <c r="T233" s="197"/>
      <c r="AT233" s="193" t="s">
        <v>175</v>
      </c>
      <c r="AU233" s="193" t="s">
        <v>87</v>
      </c>
      <c r="AV233" s="191" t="s">
        <v>85</v>
      </c>
      <c r="AW233" s="191" t="s">
        <v>33</v>
      </c>
      <c r="AX233" s="191" t="s">
        <v>78</v>
      </c>
      <c r="AY233" s="193" t="s">
        <v>164</v>
      </c>
    </row>
    <row r="234" spans="1:65" s="198" customFormat="1" x14ac:dyDescent="0.2">
      <c r="B234" s="199"/>
      <c r="D234" s="185" t="s">
        <v>175</v>
      </c>
      <c r="E234" s="200" t="s">
        <v>1</v>
      </c>
      <c r="F234" s="201" t="s">
        <v>1471</v>
      </c>
      <c r="H234" s="202">
        <v>51.84</v>
      </c>
      <c r="I234" s="229"/>
      <c r="L234" s="199"/>
      <c r="M234" s="203"/>
      <c r="N234" s="204"/>
      <c r="O234" s="204"/>
      <c r="P234" s="204"/>
      <c r="Q234" s="204"/>
      <c r="R234" s="204"/>
      <c r="S234" s="204"/>
      <c r="T234" s="205"/>
      <c r="AT234" s="200" t="s">
        <v>175</v>
      </c>
      <c r="AU234" s="200" t="s">
        <v>87</v>
      </c>
      <c r="AV234" s="198" t="s">
        <v>87</v>
      </c>
      <c r="AW234" s="198" t="s">
        <v>33</v>
      </c>
      <c r="AX234" s="198" t="s">
        <v>85</v>
      </c>
      <c r="AY234" s="200" t="s">
        <v>164</v>
      </c>
    </row>
    <row r="235" spans="1:65" s="160" customFormat="1" ht="22.9" customHeight="1" x14ac:dyDescent="0.2">
      <c r="B235" s="161"/>
      <c r="D235" s="162" t="s">
        <v>77</v>
      </c>
      <c r="E235" s="171" t="s">
        <v>212</v>
      </c>
      <c r="F235" s="171" t="s">
        <v>397</v>
      </c>
      <c r="I235" s="231"/>
      <c r="J235" s="172">
        <f>BK235</f>
        <v>0</v>
      </c>
      <c r="L235" s="161"/>
      <c r="M235" s="165"/>
      <c r="N235" s="166"/>
      <c r="O235" s="166"/>
      <c r="P235" s="167">
        <f>SUM(P236:P261)</f>
        <v>30.811999999999998</v>
      </c>
      <c r="Q235" s="166"/>
      <c r="R235" s="167">
        <f>SUM(R236:R261)</f>
        <v>3.8220099999999997</v>
      </c>
      <c r="S235" s="166"/>
      <c r="T235" s="168">
        <f>SUM(T236:T261)</f>
        <v>0</v>
      </c>
      <c r="AR235" s="162" t="s">
        <v>85</v>
      </c>
      <c r="AT235" s="169" t="s">
        <v>77</v>
      </c>
      <c r="AU235" s="169" t="s">
        <v>85</v>
      </c>
      <c r="AY235" s="162" t="s">
        <v>164</v>
      </c>
      <c r="BK235" s="170">
        <f>SUM(BK236:BK261)</f>
        <v>0</v>
      </c>
    </row>
    <row r="236" spans="1:65" s="97" customFormat="1" ht="33" customHeight="1" x14ac:dyDescent="0.2">
      <c r="A236" s="95"/>
      <c r="B236" s="94"/>
      <c r="C236" s="173" t="s">
        <v>335</v>
      </c>
      <c r="D236" s="173" t="s">
        <v>166</v>
      </c>
      <c r="E236" s="174" t="s">
        <v>404</v>
      </c>
      <c r="F236" s="175" t="s">
        <v>405</v>
      </c>
      <c r="G236" s="176" t="s">
        <v>187</v>
      </c>
      <c r="H236" s="177">
        <v>3</v>
      </c>
      <c r="I236" s="73"/>
      <c r="J236" s="178">
        <f>ROUND(I236*H236,2)</f>
        <v>0</v>
      </c>
      <c r="K236" s="175" t="s">
        <v>170</v>
      </c>
      <c r="L236" s="94"/>
      <c r="M236" s="179" t="s">
        <v>1</v>
      </c>
      <c r="N236" s="180" t="s">
        <v>43</v>
      </c>
      <c r="O236" s="181">
        <v>0.28299999999999997</v>
      </c>
      <c r="P236" s="181">
        <f>O236*H236</f>
        <v>0.84899999999999998</v>
      </c>
      <c r="Q236" s="181">
        <v>3.0000000000000001E-5</v>
      </c>
      <c r="R236" s="181">
        <f>Q236*H236</f>
        <v>9.0000000000000006E-5</v>
      </c>
      <c r="S236" s="181">
        <v>0</v>
      </c>
      <c r="T236" s="182">
        <f>S236*H236</f>
        <v>0</v>
      </c>
      <c r="U236" s="95"/>
      <c r="V236" s="95"/>
      <c r="W236" s="95"/>
      <c r="X236" s="95"/>
      <c r="Y236" s="95"/>
      <c r="Z236" s="95"/>
      <c r="AA236" s="95"/>
      <c r="AB236" s="95"/>
      <c r="AC236" s="95"/>
      <c r="AD236" s="95"/>
      <c r="AE236" s="95"/>
      <c r="AR236" s="183" t="s">
        <v>171</v>
      </c>
      <c r="AT236" s="183" t="s">
        <v>166</v>
      </c>
      <c r="AU236" s="183" t="s">
        <v>87</v>
      </c>
      <c r="AY236" s="87" t="s">
        <v>164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87" t="s">
        <v>85</v>
      </c>
      <c r="BK236" s="184">
        <f>ROUND(I236*H236,2)</f>
        <v>0</v>
      </c>
      <c r="BL236" s="87" t="s">
        <v>171</v>
      </c>
      <c r="BM236" s="183" t="s">
        <v>1472</v>
      </c>
    </row>
    <row r="237" spans="1:65" s="198" customFormat="1" x14ac:dyDescent="0.2">
      <c r="B237" s="199"/>
      <c r="D237" s="185" t="s">
        <v>175</v>
      </c>
      <c r="E237" s="200" t="s">
        <v>1</v>
      </c>
      <c r="F237" s="201" t="s">
        <v>1473</v>
      </c>
      <c r="H237" s="202">
        <v>3</v>
      </c>
      <c r="I237" s="229"/>
      <c r="L237" s="199"/>
      <c r="M237" s="203"/>
      <c r="N237" s="204"/>
      <c r="O237" s="204"/>
      <c r="P237" s="204"/>
      <c r="Q237" s="204"/>
      <c r="R237" s="204"/>
      <c r="S237" s="204"/>
      <c r="T237" s="205"/>
      <c r="AT237" s="200" t="s">
        <v>175</v>
      </c>
      <c r="AU237" s="200" t="s">
        <v>87</v>
      </c>
      <c r="AV237" s="198" t="s">
        <v>87</v>
      </c>
      <c r="AW237" s="198" t="s">
        <v>33</v>
      </c>
      <c r="AX237" s="198" t="s">
        <v>85</v>
      </c>
      <c r="AY237" s="200" t="s">
        <v>164</v>
      </c>
    </row>
    <row r="238" spans="1:65" s="97" customFormat="1" ht="21.75" customHeight="1" x14ac:dyDescent="0.2">
      <c r="A238" s="95"/>
      <c r="B238" s="94"/>
      <c r="C238" s="214" t="s">
        <v>340</v>
      </c>
      <c r="D238" s="214" t="s">
        <v>278</v>
      </c>
      <c r="E238" s="215" t="s">
        <v>409</v>
      </c>
      <c r="F238" s="216" t="s">
        <v>410</v>
      </c>
      <c r="G238" s="217" t="s">
        <v>187</v>
      </c>
      <c r="H238" s="218">
        <v>3</v>
      </c>
      <c r="I238" s="74"/>
      <c r="J238" s="219">
        <f>ROUND(I238*H238,2)</f>
        <v>0</v>
      </c>
      <c r="K238" s="216" t="s">
        <v>170</v>
      </c>
      <c r="L238" s="220"/>
      <c r="M238" s="221" t="s">
        <v>1</v>
      </c>
      <c r="N238" s="222" t="s">
        <v>43</v>
      </c>
      <c r="O238" s="181">
        <v>0</v>
      </c>
      <c r="P238" s="181">
        <f>O238*H238</f>
        <v>0</v>
      </c>
      <c r="Q238" s="181">
        <v>2.4E-2</v>
      </c>
      <c r="R238" s="181">
        <f>Q238*H238</f>
        <v>7.2000000000000008E-2</v>
      </c>
      <c r="S238" s="181">
        <v>0</v>
      </c>
      <c r="T238" s="182">
        <f>S238*H238</f>
        <v>0</v>
      </c>
      <c r="U238" s="95"/>
      <c r="V238" s="95"/>
      <c r="W238" s="95"/>
      <c r="X238" s="95"/>
      <c r="Y238" s="95"/>
      <c r="Z238" s="95"/>
      <c r="AA238" s="95"/>
      <c r="AB238" s="95"/>
      <c r="AC238" s="95"/>
      <c r="AD238" s="95"/>
      <c r="AE238" s="95"/>
      <c r="AR238" s="183" t="s">
        <v>212</v>
      </c>
      <c r="AT238" s="183" t="s">
        <v>278</v>
      </c>
      <c r="AU238" s="183" t="s">
        <v>87</v>
      </c>
      <c r="AY238" s="87" t="s">
        <v>164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87" t="s">
        <v>85</v>
      </c>
      <c r="BK238" s="184">
        <f>ROUND(I238*H238,2)</f>
        <v>0</v>
      </c>
      <c r="BL238" s="87" t="s">
        <v>171</v>
      </c>
      <c r="BM238" s="183" t="s">
        <v>1474</v>
      </c>
    </row>
    <row r="239" spans="1:65" s="97" customFormat="1" ht="55.5" customHeight="1" x14ac:dyDescent="0.2">
      <c r="A239" s="95"/>
      <c r="B239" s="94"/>
      <c r="C239" s="173" t="s">
        <v>346</v>
      </c>
      <c r="D239" s="173" t="s">
        <v>166</v>
      </c>
      <c r="E239" s="174" t="s">
        <v>413</v>
      </c>
      <c r="F239" s="175" t="s">
        <v>414</v>
      </c>
      <c r="G239" s="176" t="s">
        <v>349</v>
      </c>
      <c r="H239" s="177">
        <v>2</v>
      </c>
      <c r="I239" s="73"/>
      <c r="J239" s="178">
        <f>ROUND(I239*H239,2)</f>
        <v>0</v>
      </c>
      <c r="K239" s="175" t="s">
        <v>1</v>
      </c>
      <c r="L239" s="94"/>
      <c r="M239" s="179" t="s">
        <v>1</v>
      </c>
      <c r="N239" s="180" t="s">
        <v>43</v>
      </c>
      <c r="O239" s="181">
        <v>3.6999999999999998E-2</v>
      </c>
      <c r="P239" s="181">
        <f>O239*H239</f>
        <v>7.3999999999999996E-2</v>
      </c>
      <c r="Q239" s="181">
        <v>8.4999999999999995E-4</v>
      </c>
      <c r="R239" s="181">
        <f>Q239*H239</f>
        <v>1.6999999999999999E-3</v>
      </c>
      <c r="S239" s="181">
        <v>0</v>
      </c>
      <c r="T239" s="182">
        <f>S239*H239</f>
        <v>0</v>
      </c>
      <c r="U239" s="95"/>
      <c r="V239" s="95"/>
      <c r="W239" s="95"/>
      <c r="X239" s="95"/>
      <c r="Y239" s="95"/>
      <c r="Z239" s="95"/>
      <c r="AA239" s="95"/>
      <c r="AB239" s="95"/>
      <c r="AC239" s="95"/>
      <c r="AD239" s="95"/>
      <c r="AE239" s="95"/>
      <c r="AR239" s="183" t="s">
        <v>171</v>
      </c>
      <c r="AT239" s="183" t="s">
        <v>166</v>
      </c>
      <c r="AU239" s="183" t="s">
        <v>87</v>
      </c>
      <c r="AY239" s="87" t="s">
        <v>164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87" t="s">
        <v>85</v>
      </c>
      <c r="BK239" s="184">
        <f>ROUND(I239*H239,2)</f>
        <v>0</v>
      </c>
      <c r="BL239" s="87" t="s">
        <v>171</v>
      </c>
      <c r="BM239" s="183" t="s">
        <v>1475</v>
      </c>
    </row>
    <row r="240" spans="1:65" s="191" customFormat="1" x14ac:dyDescent="0.2">
      <c r="B240" s="192"/>
      <c r="D240" s="185" t="s">
        <v>175</v>
      </c>
      <c r="E240" s="193" t="s">
        <v>1</v>
      </c>
      <c r="F240" s="194" t="s">
        <v>416</v>
      </c>
      <c r="H240" s="193" t="s">
        <v>1</v>
      </c>
      <c r="I240" s="228"/>
      <c r="L240" s="192"/>
      <c r="M240" s="195"/>
      <c r="N240" s="196"/>
      <c r="O240" s="196"/>
      <c r="P240" s="196"/>
      <c r="Q240" s="196"/>
      <c r="R240" s="196"/>
      <c r="S240" s="196"/>
      <c r="T240" s="197"/>
      <c r="AT240" s="193" t="s">
        <v>175</v>
      </c>
      <c r="AU240" s="193" t="s">
        <v>87</v>
      </c>
      <c r="AV240" s="191" t="s">
        <v>85</v>
      </c>
      <c r="AW240" s="191" t="s">
        <v>33</v>
      </c>
      <c r="AX240" s="191" t="s">
        <v>78</v>
      </c>
      <c r="AY240" s="193" t="s">
        <v>164</v>
      </c>
    </row>
    <row r="241" spans="1:65" s="198" customFormat="1" x14ac:dyDescent="0.2">
      <c r="B241" s="199"/>
      <c r="D241" s="185" t="s">
        <v>175</v>
      </c>
      <c r="E241" s="200" t="s">
        <v>1</v>
      </c>
      <c r="F241" s="201" t="s">
        <v>87</v>
      </c>
      <c r="H241" s="202">
        <v>2</v>
      </c>
      <c r="I241" s="229"/>
      <c r="L241" s="199"/>
      <c r="M241" s="203"/>
      <c r="N241" s="204"/>
      <c r="O241" s="204"/>
      <c r="P241" s="204"/>
      <c r="Q241" s="204"/>
      <c r="R241" s="204"/>
      <c r="S241" s="204"/>
      <c r="T241" s="205"/>
      <c r="AT241" s="200" t="s">
        <v>175</v>
      </c>
      <c r="AU241" s="200" t="s">
        <v>87</v>
      </c>
      <c r="AV241" s="198" t="s">
        <v>87</v>
      </c>
      <c r="AW241" s="198" t="s">
        <v>33</v>
      </c>
      <c r="AX241" s="198" t="s">
        <v>85</v>
      </c>
      <c r="AY241" s="200" t="s">
        <v>164</v>
      </c>
    </row>
    <row r="242" spans="1:65" s="97" customFormat="1" ht="33" customHeight="1" x14ac:dyDescent="0.2">
      <c r="A242" s="95"/>
      <c r="B242" s="94"/>
      <c r="C242" s="173" t="s">
        <v>353</v>
      </c>
      <c r="D242" s="173" t="s">
        <v>166</v>
      </c>
      <c r="E242" s="174" t="s">
        <v>1476</v>
      </c>
      <c r="F242" s="175" t="s">
        <v>1477</v>
      </c>
      <c r="G242" s="176" t="s">
        <v>187</v>
      </c>
      <c r="H242" s="177">
        <v>26.2</v>
      </c>
      <c r="I242" s="73"/>
      <c r="J242" s="178">
        <f>ROUND(I242*H242,2)</f>
        <v>0</v>
      </c>
      <c r="K242" s="175" t="s">
        <v>170</v>
      </c>
      <c r="L242" s="94"/>
      <c r="M242" s="179" t="s">
        <v>1</v>
      </c>
      <c r="N242" s="180" t="s">
        <v>43</v>
      </c>
      <c r="O242" s="181">
        <v>0.76</v>
      </c>
      <c r="P242" s="181">
        <f>O242*H242</f>
        <v>19.911999999999999</v>
      </c>
      <c r="Q242" s="181">
        <v>1.1E-4</v>
      </c>
      <c r="R242" s="181">
        <f>Q242*H242</f>
        <v>2.882E-3</v>
      </c>
      <c r="S242" s="181">
        <v>0</v>
      </c>
      <c r="T242" s="182">
        <f>S242*H242</f>
        <v>0</v>
      </c>
      <c r="U242" s="95"/>
      <c r="V242" s="95"/>
      <c r="W242" s="95"/>
      <c r="X242" s="95"/>
      <c r="Y242" s="95"/>
      <c r="Z242" s="95"/>
      <c r="AA242" s="95"/>
      <c r="AB242" s="95"/>
      <c r="AC242" s="95"/>
      <c r="AD242" s="95"/>
      <c r="AE242" s="95"/>
      <c r="AR242" s="183" t="s">
        <v>171</v>
      </c>
      <c r="AT242" s="183" t="s">
        <v>166</v>
      </c>
      <c r="AU242" s="183" t="s">
        <v>87</v>
      </c>
      <c r="AY242" s="87" t="s">
        <v>164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87" t="s">
        <v>85</v>
      </c>
      <c r="BK242" s="184">
        <f>ROUND(I242*H242,2)</f>
        <v>0</v>
      </c>
      <c r="BL242" s="87" t="s">
        <v>171</v>
      </c>
      <c r="BM242" s="183" t="s">
        <v>1478</v>
      </c>
    </row>
    <row r="243" spans="1:65" s="191" customFormat="1" x14ac:dyDescent="0.2">
      <c r="B243" s="192"/>
      <c r="D243" s="185" t="s">
        <v>175</v>
      </c>
      <c r="E243" s="193" t="s">
        <v>1</v>
      </c>
      <c r="F243" s="194" t="s">
        <v>421</v>
      </c>
      <c r="H243" s="193" t="s">
        <v>1</v>
      </c>
      <c r="I243" s="228"/>
      <c r="L243" s="192"/>
      <c r="M243" s="195"/>
      <c r="N243" s="196"/>
      <c r="O243" s="196"/>
      <c r="P243" s="196"/>
      <c r="Q243" s="196"/>
      <c r="R243" s="196"/>
      <c r="S243" s="196"/>
      <c r="T243" s="197"/>
      <c r="AT243" s="193" t="s">
        <v>175</v>
      </c>
      <c r="AU243" s="193" t="s">
        <v>87</v>
      </c>
      <c r="AV243" s="191" t="s">
        <v>85</v>
      </c>
      <c r="AW243" s="191" t="s">
        <v>33</v>
      </c>
      <c r="AX243" s="191" t="s">
        <v>78</v>
      </c>
      <c r="AY243" s="193" t="s">
        <v>164</v>
      </c>
    </row>
    <row r="244" spans="1:65" s="198" customFormat="1" x14ac:dyDescent="0.2">
      <c r="B244" s="199"/>
      <c r="D244" s="185" t="s">
        <v>175</v>
      </c>
      <c r="E244" s="200" t="s">
        <v>1</v>
      </c>
      <c r="F244" s="201" t="s">
        <v>1479</v>
      </c>
      <c r="H244" s="202">
        <v>26.2</v>
      </c>
      <c r="I244" s="229"/>
      <c r="L244" s="199"/>
      <c r="M244" s="203"/>
      <c r="N244" s="204"/>
      <c r="O244" s="204"/>
      <c r="P244" s="204"/>
      <c r="Q244" s="204"/>
      <c r="R244" s="204"/>
      <c r="S244" s="204"/>
      <c r="T244" s="205"/>
      <c r="AT244" s="200" t="s">
        <v>175</v>
      </c>
      <c r="AU244" s="200" t="s">
        <v>87</v>
      </c>
      <c r="AV244" s="198" t="s">
        <v>87</v>
      </c>
      <c r="AW244" s="198" t="s">
        <v>33</v>
      </c>
      <c r="AX244" s="198" t="s">
        <v>85</v>
      </c>
      <c r="AY244" s="200" t="s">
        <v>164</v>
      </c>
    </row>
    <row r="245" spans="1:65" s="97" customFormat="1" ht="21.75" customHeight="1" x14ac:dyDescent="0.2">
      <c r="A245" s="95"/>
      <c r="B245" s="94"/>
      <c r="C245" s="214" t="s">
        <v>357</v>
      </c>
      <c r="D245" s="214" t="s">
        <v>278</v>
      </c>
      <c r="E245" s="215" t="s">
        <v>1480</v>
      </c>
      <c r="F245" s="216" t="s">
        <v>1481</v>
      </c>
      <c r="G245" s="217" t="s">
        <v>187</v>
      </c>
      <c r="H245" s="218">
        <v>26.2</v>
      </c>
      <c r="I245" s="74"/>
      <c r="J245" s="219">
        <f>ROUND(I245*H245,2)</f>
        <v>0</v>
      </c>
      <c r="K245" s="216" t="s">
        <v>170</v>
      </c>
      <c r="L245" s="220"/>
      <c r="M245" s="221" t="s">
        <v>1</v>
      </c>
      <c r="N245" s="222" t="s">
        <v>43</v>
      </c>
      <c r="O245" s="181">
        <v>0</v>
      </c>
      <c r="P245" s="181">
        <f>O245*H245</f>
        <v>0</v>
      </c>
      <c r="Q245" s="181">
        <v>0.13600000000000001</v>
      </c>
      <c r="R245" s="181">
        <f>Q245*H245</f>
        <v>3.5632000000000001</v>
      </c>
      <c r="S245" s="181">
        <v>0</v>
      </c>
      <c r="T245" s="182">
        <f>S245*H245</f>
        <v>0</v>
      </c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R245" s="183" t="s">
        <v>212</v>
      </c>
      <c r="AT245" s="183" t="s">
        <v>278</v>
      </c>
      <c r="AU245" s="183" t="s">
        <v>87</v>
      </c>
      <c r="AY245" s="87" t="s">
        <v>164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87" t="s">
        <v>85</v>
      </c>
      <c r="BK245" s="184">
        <f>ROUND(I245*H245,2)</f>
        <v>0</v>
      </c>
      <c r="BL245" s="87" t="s">
        <v>171</v>
      </c>
      <c r="BM245" s="183" t="s">
        <v>1482</v>
      </c>
    </row>
    <row r="246" spans="1:65" s="97" customFormat="1" ht="55.5" customHeight="1" x14ac:dyDescent="0.2">
      <c r="A246" s="95"/>
      <c r="B246" s="94"/>
      <c r="C246" s="173" t="s">
        <v>361</v>
      </c>
      <c r="D246" s="173" t="s">
        <v>166</v>
      </c>
      <c r="E246" s="174" t="s">
        <v>1483</v>
      </c>
      <c r="F246" s="175" t="s">
        <v>1484</v>
      </c>
      <c r="G246" s="176" t="s">
        <v>349</v>
      </c>
      <c r="H246" s="177">
        <v>1</v>
      </c>
      <c r="I246" s="73"/>
      <c r="J246" s="178">
        <f>ROUND(I246*H246,2)</f>
        <v>0</v>
      </c>
      <c r="K246" s="175" t="s">
        <v>170</v>
      </c>
      <c r="L246" s="94"/>
      <c r="M246" s="179" t="s">
        <v>1</v>
      </c>
      <c r="N246" s="180" t="s">
        <v>43</v>
      </c>
      <c r="O246" s="181">
        <v>6.4000000000000001E-2</v>
      </c>
      <c r="P246" s="181">
        <f>O246*H246</f>
        <v>6.4000000000000001E-2</v>
      </c>
      <c r="Q246" s="181">
        <v>2E-3</v>
      </c>
      <c r="R246" s="181">
        <f>Q246*H246</f>
        <v>2E-3</v>
      </c>
      <c r="S246" s="181">
        <v>0</v>
      </c>
      <c r="T246" s="182">
        <f>S246*H246</f>
        <v>0</v>
      </c>
      <c r="U246" s="95"/>
      <c r="V246" s="95"/>
      <c r="W246" s="95"/>
      <c r="X246" s="95"/>
      <c r="Y246" s="95"/>
      <c r="Z246" s="95"/>
      <c r="AA246" s="95"/>
      <c r="AB246" s="95"/>
      <c r="AC246" s="95"/>
      <c r="AD246" s="95"/>
      <c r="AE246" s="95"/>
      <c r="AR246" s="183" t="s">
        <v>171</v>
      </c>
      <c r="AT246" s="183" t="s">
        <v>166</v>
      </c>
      <c r="AU246" s="183" t="s">
        <v>87</v>
      </c>
      <c r="AY246" s="87" t="s">
        <v>164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87" t="s">
        <v>85</v>
      </c>
      <c r="BK246" s="184">
        <f>ROUND(I246*H246,2)</f>
        <v>0</v>
      </c>
      <c r="BL246" s="87" t="s">
        <v>171</v>
      </c>
      <c r="BM246" s="183" t="s">
        <v>1485</v>
      </c>
    </row>
    <row r="247" spans="1:65" s="97" customFormat="1" ht="33" customHeight="1" x14ac:dyDescent="0.2">
      <c r="A247" s="95"/>
      <c r="B247" s="94"/>
      <c r="C247" s="173" t="s">
        <v>365</v>
      </c>
      <c r="D247" s="173" t="s">
        <v>166</v>
      </c>
      <c r="E247" s="174" t="s">
        <v>435</v>
      </c>
      <c r="F247" s="175" t="s">
        <v>436</v>
      </c>
      <c r="G247" s="176" t="s">
        <v>349</v>
      </c>
      <c r="H247" s="177">
        <v>9</v>
      </c>
      <c r="I247" s="73"/>
      <c r="J247" s="178">
        <f>ROUND(I247*H247,2)</f>
        <v>0</v>
      </c>
      <c r="K247" s="175" t="s">
        <v>170</v>
      </c>
      <c r="L247" s="94"/>
      <c r="M247" s="179" t="s">
        <v>1</v>
      </c>
      <c r="N247" s="180" t="s">
        <v>43</v>
      </c>
      <c r="O247" s="181">
        <v>0.53900000000000003</v>
      </c>
      <c r="P247" s="181">
        <f>O247*H247</f>
        <v>4.851</v>
      </c>
      <c r="Q247" s="181">
        <v>6.9999999999999994E-5</v>
      </c>
      <c r="R247" s="181">
        <f>Q247*H247</f>
        <v>6.2999999999999992E-4</v>
      </c>
      <c r="S247" s="181">
        <v>0</v>
      </c>
      <c r="T247" s="182">
        <f>S247*H247</f>
        <v>0</v>
      </c>
      <c r="U247" s="95"/>
      <c r="V247" s="95"/>
      <c r="W247" s="95"/>
      <c r="X247" s="95"/>
      <c r="Y247" s="95"/>
      <c r="Z247" s="95"/>
      <c r="AA247" s="95"/>
      <c r="AB247" s="95"/>
      <c r="AC247" s="95"/>
      <c r="AD247" s="95"/>
      <c r="AE247" s="95"/>
      <c r="AR247" s="183" t="s">
        <v>171</v>
      </c>
      <c r="AT247" s="183" t="s">
        <v>166</v>
      </c>
      <c r="AU247" s="183" t="s">
        <v>87</v>
      </c>
      <c r="AY247" s="87" t="s">
        <v>164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87" t="s">
        <v>85</v>
      </c>
      <c r="BK247" s="184">
        <f>ROUND(I247*H247,2)</f>
        <v>0</v>
      </c>
      <c r="BL247" s="87" t="s">
        <v>171</v>
      </c>
      <c r="BM247" s="183" t="s">
        <v>1486</v>
      </c>
    </row>
    <row r="248" spans="1:65" s="198" customFormat="1" x14ac:dyDescent="0.2">
      <c r="B248" s="199"/>
      <c r="D248" s="185" t="s">
        <v>175</v>
      </c>
      <c r="E248" s="200" t="s">
        <v>1</v>
      </c>
      <c r="F248" s="201" t="s">
        <v>1487</v>
      </c>
      <c r="H248" s="202">
        <v>9</v>
      </c>
      <c r="I248" s="229"/>
      <c r="L248" s="199"/>
      <c r="M248" s="203"/>
      <c r="N248" s="204"/>
      <c r="O248" s="204"/>
      <c r="P248" s="204"/>
      <c r="Q248" s="204"/>
      <c r="R248" s="204"/>
      <c r="S248" s="204"/>
      <c r="T248" s="205"/>
      <c r="AT248" s="200" t="s">
        <v>175</v>
      </c>
      <c r="AU248" s="200" t="s">
        <v>87</v>
      </c>
      <c r="AV248" s="198" t="s">
        <v>87</v>
      </c>
      <c r="AW248" s="198" t="s">
        <v>33</v>
      </c>
      <c r="AX248" s="198" t="s">
        <v>85</v>
      </c>
      <c r="AY248" s="200" t="s">
        <v>164</v>
      </c>
    </row>
    <row r="249" spans="1:65" s="97" customFormat="1" ht="21.75" customHeight="1" x14ac:dyDescent="0.2">
      <c r="A249" s="95"/>
      <c r="B249" s="94"/>
      <c r="C249" s="214" t="s">
        <v>373</v>
      </c>
      <c r="D249" s="214" t="s">
        <v>278</v>
      </c>
      <c r="E249" s="215" t="s">
        <v>440</v>
      </c>
      <c r="F249" s="216" t="s">
        <v>441</v>
      </c>
      <c r="G249" s="217" t="s">
        <v>349</v>
      </c>
      <c r="H249" s="218">
        <v>3</v>
      </c>
      <c r="I249" s="74"/>
      <c r="J249" s="219">
        <f>ROUND(I249*H249,2)</f>
        <v>0</v>
      </c>
      <c r="K249" s="216" t="s">
        <v>170</v>
      </c>
      <c r="L249" s="220"/>
      <c r="M249" s="221" t="s">
        <v>1</v>
      </c>
      <c r="N249" s="222" t="s">
        <v>43</v>
      </c>
      <c r="O249" s="181">
        <v>0</v>
      </c>
      <c r="P249" s="181">
        <f>O249*H249</f>
        <v>0</v>
      </c>
      <c r="Q249" s="181">
        <v>0.01</v>
      </c>
      <c r="R249" s="181">
        <f>Q249*H249</f>
        <v>0.03</v>
      </c>
      <c r="S249" s="181">
        <v>0</v>
      </c>
      <c r="T249" s="182">
        <f>S249*H249</f>
        <v>0</v>
      </c>
      <c r="U249" s="95"/>
      <c r="V249" s="95"/>
      <c r="W249" s="95"/>
      <c r="X249" s="95"/>
      <c r="Y249" s="95"/>
      <c r="Z249" s="95"/>
      <c r="AA249" s="95"/>
      <c r="AB249" s="95"/>
      <c r="AC249" s="95"/>
      <c r="AD249" s="95"/>
      <c r="AE249" s="95"/>
      <c r="AR249" s="183" t="s">
        <v>212</v>
      </c>
      <c r="AT249" s="183" t="s">
        <v>278</v>
      </c>
      <c r="AU249" s="183" t="s">
        <v>87</v>
      </c>
      <c r="AY249" s="87" t="s">
        <v>164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87" t="s">
        <v>85</v>
      </c>
      <c r="BK249" s="184">
        <f>ROUND(I249*H249,2)</f>
        <v>0</v>
      </c>
      <c r="BL249" s="87" t="s">
        <v>171</v>
      </c>
      <c r="BM249" s="183" t="s">
        <v>1488</v>
      </c>
    </row>
    <row r="250" spans="1:65" s="97" customFormat="1" ht="21.75" customHeight="1" x14ac:dyDescent="0.2">
      <c r="A250" s="95"/>
      <c r="B250" s="94"/>
      <c r="C250" s="214" t="s">
        <v>379</v>
      </c>
      <c r="D250" s="214" t="s">
        <v>278</v>
      </c>
      <c r="E250" s="215" t="s">
        <v>444</v>
      </c>
      <c r="F250" s="216" t="s">
        <v>445</v>
      </c>
      <c r="G250" s="217" t="s">
        <v>349</v>
      </c>
      <c r="H250" s="218">
        <v>3</v>
      </c>
      <c r="I250" s="74"/>
      <c r="J250" s="219">
        <f>ROUND(I250*H250,2)</f>
        <v>0</v>
      </c>
      <c r="K250" s="216" t="s">
        <v>170</v>
      </c>
      <c r="L250" s="220"/>
      <c r="M250" s="221" t="s">
        <v>1</v>
      </c>
      <c r="N250" s="222" t="s">
        <v>43</v>
      </c>
      <c r="O250" s="181">
        <v>0</v>
      </c>
      <c r="P250" s="181">
        <f>O250*H250</f>
        <v>0</v>
      </c>
      <c r="Q250" s="181">
        <v>0.01</v>
      </c>
      <c r="R250" s="181">
        <f>Q250*H250</f>
        <v>0.03</v>
      </c>
      <c r="S250" s="181">
        <v>0</v>
      </c>
      <c r="T250" s="182">
        <f>S250*H250</f>
        <v>0</v>
      </c>
      <c r="U250" s="95"/>
      <c r="V250" s="95"/>
      <c r="W250" s="95"/>
      <c r="X250" s="95"/>
      <c r="Y250" s="95"/>
      <c r="Z250" s="95"/>
      <c r="AA250" s="95"/>
      <c r="AB250" s="95"/>
      <c r="AC250" s="95"/>
      <c r="AD250" s="95"/>
      <c r="AE250" s="95"/>
      <c r="AR250" s="183" t="s">
        <v>212</v>
      </c>
      <c r="AT250" s="183" t="s">
        <v>278</v>
      </c>
      <c r="AU250" s="183" t="s">
        <v>87</v>
      </c>
      <c r="AY250" s="87" t="s">
        <v>164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87" t="s">
        <v>85</v>
      </c>
      <c r="BK250" s="184">
        <f>ROUND(I250*H250,2)</f>
        <v>0</v>
      </c>
      <c r="BL250" s="87" t="s">
        <v>171</v>
      </c>
      <c r="BM250" s="183" t="s">
        <v>1489</v>
      </c>
    </row>
    <row r="251" spans="1:65" s="97" customFormat="1" ht="21.75" customHeight="1" x14ac:dyDescent="0.2">
      <c r="A251" s="95"/>
      <c r="B251" s="94"/>
      <c r="C251" s="214" t="s">
        <v>385</v>
      </c>
      <c r="D251" s="214" t="s">
        <v>278</v>
      </c>
      <c r="E251" s="215" t="s">
        <v>448</v>
      </c>
      <c r="F251" s="216" t="s">
        <v>449</v>
      </c>
      <c r="G251" s="217" t="s">
        <v>349</v>
      </c>
      <c r="H251" s="218">
        <v>3</v>
      </c>
      <c r="I251" s="74"/>
      <c r="J251" s="219">
        <f>ROUND(I251*H251,2)</f>
        <v>0</v>
      </c>
      <c r="K251" s="216" t="s">
        <v>170</v>
      </c>
      <c r="L251" s="220"/>
      <c r="M251" s="221" t="s">
        <v>1</v>
      </c>
      <c r="N251" s="222" t="s">
        <v>43</v>
      </c>
      <c r="O251" s="181">
        <v>0</v>
      </c>
      <c r="P251" s="181">
        <f>O251*H251</f>
        <v>0</v>
      </c>
      <c r="Q251" s="181">
        <v>3.0000000000000001E-3</v>
      </c>
      <c r="R251" s="181">
        <f>Q251*H251</f>
        <v>9.0000000000000011E-3</v>
      </c>
      <c r="S251" s="181">
        <v>0</v>
      </c>
      <c r="T251" s="182">
        <f>S251*H251</f>
        <v>0</v>
      </c>
      <c r="U251" s="95"/>
      <c r="V251" s="95"/>
      <c r="W251" s="95"/>
      <c r="X251" s="95"/>
      <c r="Y251" s="95"/>
      <c r="Z251" s="95"/>
      <c r="AA251" s="95"/>
      <c r="AB251" s="95"/>
      <c r="AC251" s="95"/>
      <c r="AD251" s="95"/>
      <c r="AE251" s="95"/>
      <c r="AR251" s="183" t="s">
        <v>212</v>
      </c>
      <c r="AT251" s="183" t="s">
        <v>278</v>
      </c>
      <c r="AU251" s="183" t="s">
        <v>87</v>
      </c>
      <c r="AY251" s="87" t="s">
        <v>164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87" t="s">
        <v>85</v>
      </c>
      <c r="BK251" s="184">
        <f>ROUND(I251*H251,2)</f>
        <v>0</v>
      </c>
      <c r="BL251" s="87" t="s">
        <v>171</v>
      </c>
      <c r="BM251" s="183" t="s">
        <v>1490</v>
      </c>
    </row>
    <row r="252" spans="1:65" s="97" customFormat="1" ht="33" customHeight="1" x14ac:dyDescent="0.2">
      <c r="A252" s="95"/>
      <c r="B252" s="94"/>
      <c r="C252" s="173" t="s">
        <v>391</v>
      </c>
      <c r="D252" s="173" t="s">
        <v>166</v>
      </c>
      <c r="E252" s="174" t="s">
        <v>1491</v>
      </c>
      <c r="F252" s="175" t="s">
        <v>1492</v>
      </c>
      <c r="G252" s="176" t="s">
        <v>349</v>
      </c>
      <c r="H252" s="177">
        <v>1</v>
      </c>
      <c r="I252" s="73"/>
      <c r="J252" s="178">
        <f>ROUND(I252*H252,2)</f>
        <v>0</v>
      </c>
      <c r="K252" s="175" t="s">
        <v>170</v>
      </c>
      <c r="L252" s="94"/>
      <c r="M252" s="179" t="s">
        <v>1</v>
      </c>
      <c r="N252" s="180" t="s">
        <v>43</v>
      </c>
      <c r="O252" s="181">
        <v>1.169</v>
      </c>
      <c r="P252" s="181">
        <f>O252*H252</f>
        <v>1.169</v>
      </c>
      <c r="Q252" s="181">
        <v>1E-4</v>
      </c>
      <c r="R252" s="181">
        <f>Q252*H252</f>
        <v>1E-4</v>
      </c>
      <c r="S252" s="181">
        <v>0</v>
      </c>
      <c r="T252" s="182">
        <f>S252*H252</f>
        <v>0</v>
      </c>
      <c r="U252" s="95"/>
      <c r="V252" s="95"/>
      <c r="W252" s="95"/>
      <c r="X252" s="95"/>
      <c r="Y252" s="95"/>
      <c r="Z252" s="95"/>
      <c r="AA252" s="95"/>
      <c r="AB252" s="95"/>
      <c r="AC252" s="95"/>
      <c r="AD252" s="95"/>
      <c r="AE252" s="95"/>
      <c r="AR252" s="183" t="s">
        <v>171</v>
      </c>
      <c r="AT252" s="183" t="s">
        <v>166</v>
      </c>
      <c r="AU252" s="183" t="s">
        <v>87</v>
      </c>
      <c r="AY252" s="87" t="s">
        <v>164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87" t="s">
        <v>85</v>
      </c>
      <c r="BK252" s="184">
        <f>ROUND(I252*H252,2)</f>
        <v>0</v>
      </c>
      <c r="BL252" s="87" t="s">
        <v>171</v>
      </c>
      <c r="BM252" s="183" t="s">
        <v>1493</v>
      </c>
    </row>
    <row r="253" spans="1:65" s="198" customFormat="1" x14ac:dyDescent="0.2">
      <c r="B253" s="199"/>
      <c r="D253" s="185" t="s">
        <v>175</v>
      </c>
      <c r="E253" s="200" t="s">
        <v>1</v>
      </c>
      <c r="F253" s="201" t="s">
        <v>85</v>
      </c>
      <c r="H253" s="202">
        <v>1</v>
      </c>
      <c r="I253" s="229"/>
      <c r="L253" s="199"/>
      <c r="M253" s="203"/>
      <c r="N253" s="204"/>
      <c r="O253" s="204"/>
      <c r="P253" s="204"/>
      <c r="Q253" s="204"/>
      <c r="R253" s="204"/>
      <c r="S253" s="204"/>
      <c r="T253" s="205"/>
      <c r="AT253" s="200" t="s">
        <v>175</v>
      </c>
      <c r="AU253" s="200" t="s">
        <v>87</v>
      </c>
      <c r="AV253" s="198" t="s">
        <v>87</v>
      </c>
      <c r="AW253" s="198" t="s">
        <v>33</v>
      </c>
      <c r="AX253" s="198" t="s">
        <v>85</v>
      </c>
      <c r="AY253" s="200" t="s">
        <v>164</v>
      </c>
    </row>
    <row r="254" spans="1:65" s="97" customFormat="1" ht="21.75" customHeight="1" x14ac:dyDescent="0.2">
      <c r="A254" s="95"/>
      <c r="B254" s="94"/>
      <c r="C254" s="214" t="s">
        <v>398</v>
      </c>
      <c r="D254" s="214" t="s">
        <v>278</v>
      </c>
      <c r="E254" s="215" t="s">
        <v>1494</v>
      </c>
      <c r="F254" s="216" t="s">
        <v>1495</v>
      </c>
      <c r="G254" s="217" t="s">
        <v>349</v>
      </c>
      <c r="H254" s="218">
        <v>1</v>
      </c>
      <c r="I254" s="74"/>
      <c r="J254" s="219">
        <f>ROUND(I254*H254,2)</f>
        <v>0</v>
      </c>
      <c r="K254" s="216" t="s">
        <v>170</v>
      </c>
      <c r="L254" s="220"/>
      <c r="M254" s="221" t="s">
        <v>1</v>
      </c>
      <c r="N254" s="222" t="s">
        <v>43</v>
      </c>
      <c r="O254" s="181">
        <v>0</v>
      </c>
      <c r="P254" s="181">
        <f>O254*H254</f>
        <v>0</v>
      </c>
      <c r="Q254" s="181">
        <v>9.5000000000000001E-2</v>
      </c>
      <c r="R254" s="181">
        <f>Q254*H254</f>
        <v>9.5000000000000001E-2</v>
      </c>
      <c r="S254" s="181">
        <v>0</v>
      </c>
      <c r="T254" s="182">
        <f>S254*H254</f>
        <v>0</v>
      </c>
      <c r="U254" s="95"/>
      <c r="V254" s="95"/>
      <c r="W254" s="95"/>
      <c r="X254" s="95"/>
      <c r="Y254" s="95"/>
      <c r="Z254" s="95"/>
      <c r="AA254" s="95"/>
      <c r="AB254" s="95"/>
      <c r="AC254" s="95"/>
      <c r="AD254" s="95"/>
      <c r="AE254" s="95"/>
      <c r="AR254" s="183" t="s">
        <v>212</v>
      </c>
      <c r="AT254" s="183" t="s">
        <v>278</v>
      </c>
      <c r="AU254" s="183" t="s">
        <v>87</v>
      </c>
      <c r="AY254" s="87" t="s">
        <v>164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87" t="s">
        <v>85</v>
      </c>
      <c r="BK254" s="184">
        <f>ROUND(I254*H254,2)</f>
        <v>0</v>
      </c>
      <c r="BL254" s="87" t="s">
        <v>171</v>
      </c>
      <c r="BM254" s="183" t="s">
        <v>1496</v>
      </c>
    </row>
    <row r="255" spans="1:65" s="97" customFormat="1" ht="33" customHeight="1" x14ac:dyDescent="0.2">
      <c r="A255" s="95"/>
      <c r="B255" s="94"/>
      <c r="C255" s="173" t="s">
        <v>403</v>
      </c>
      <c r="D255" s="173" t="s">
        <v>166</v>
      </c>
      <c r="E255" s="174" t="s">
        <v>1497</v>
      </c>
      <c r="F255" s="175" t="s">
        <v>1498</v>
      </c>
      <c r="G255" s="176" t="s">
        <v>349</v>
      </c>
      <c r="H255" s="177">
        <v>2</v>
      </c>
      <c r="I255" s="73"/>
      <c r="J255" s="178">
        <f>ROUND(I255*H255,2)</f>
        <v>0</v>
      </c>
      <c r="K255" s="175" t="s">
        <v>170</v>
      </c>
      <c r="L255" s="94"/>
      <c r="M255" s="179" t="s">
        <v>1</v>
      </c>
      <c r="N255" s="180" t="s">
        <v>43</v>
      </c>
      <c r="O255" s="181">
        <v>0.68300000000000005</v>
      </c>
      <c r="P255" s="181">
        <f>O255*H255</f>
        <v>1.3660000000000001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95"/>
      <c r="V255" s="95"/>
      <c r="W255" s="95"/>
      <c r="X255" s="95"/>
      <c r="Y255" s="95"/>
      <c r="Z255" s="95"/>
      <c r="AA255" s="95"/>
      <c r="AB255" s="95"/>
      <c r="AC255" s="95"/>
      <c r="AD255" s="95"/>
      <c r="AE255" s="95"/>
      <c r="AR255" s="183" t="s">
        <v>171</v>
      </c>
      <c r="AT255" s="183" t="s">
        <v>166</v>
      </c>
      <c r="AU255" s="183" t="s">
        <v>87</v>
      </c>
      <c r="AY255" s="87" t="s">
        <v>164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87" t="s">
        <v>85</v>
      </c>
      <c r="BK255" s="184">
        <f>ROUND(I255*H255,2)</f>
        <v>0</v>
      </c>
      <c r="BL255" s="87" t="s">
        <v>171</v>
      </c>
      <c r="BM255" s="183" t="s">
        <v>1499</v>
      </c>
    </row>
    <row r="256" spans="1:65" s="97" customFormat="1" ht="16.5" customHeight="1" x14ac:dyDescent="0.2">
      <c r="A256" s="95"/>
      <c r="B256" s="94"/>
      <c r="C256" s="214" t="s">
        <v>408</v>
      </c>
      <c r="D256" s="214" t="s">
        <v>278</v>
      </c>
      <c r="E256" s="215" t="s">
        <v>1500</v>
      </c>
      <c r="F256" s="216" t="s">
        <v>1501</v>
      </c>
      <c r="G256" s="217" t="s">
        <v>349</v>
      </c>
      <c r="H256" s="218">
        <v>2</v>
      </c>
      <c r="I256" s="74"/>
      <c r="J256" s="219">
        <f>ROUND(I256*H256,2)</f>
        <v>0</v>
      </c>
      <c r="K256" s="216" t="s">
        <v>1</v>
      </c>
      <c r="L256" s="220"/>
      <c r="M256" s="221" t="s">
        <v>1</v>
      </c>
      <c r="N256" s="222" t="s">
        <v>43</v>
      </c>
      <c r="O256" s="181">
        <v>0</v>
      </c>
      <c r="P256" s="181">
        <f>O256*H256</f>
        <v>0</v>
      </c>
      <c r="Q256" s="181">
        <v>6.4000000000000003E-3</v>
      </c>
      <c r="R256" s="181">
        <f>Q256*H256</f>
        <v>1.2800000000000001E-2</v>
      </c>
      <c r="S256" s="181">
        <v>0</v>
      </c>
      <c r="T256" s="182">
        <f>S256*H256</f>
        <v>0</v>
      </c>
      <c r="U256" s="95"/>
      <c r="V256" s="95"/>
      <c r="W256" s="95"/>
      <c r="X256" s="95"/>
      <c r="Y256" s="95"/>
      <c r="Z256" s="95"/>
      <c r="AA256" s="95"/>
      <c r="AB256" s="95"/>
      <c r="AC256" s="95"/>
      <c r="AD256" s="95"/>
      <c r="AE256" s="95"/>
      <c r="AR256" s="183" t="s">
        <v>212</v>
      </c>
      <c r="AT256" s="183" t="s">
        <v>278</v>
      </c>
      <c r="AU256" s="183" t="s">
        <v>87</v>
      </c>
      <c r="AY256" s="87" t="s">
        <v>164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87" t="s">
        <v>85</v>
      </c>
      <c r="BK256" s="184">
        <f>ROUND(I256*H256,2)</f>
        <v>0</v>
      </c>
      <c r="BL256" s="87" t="s">
        <v>171</v>
      </c>
      <c r="BM256" s="183" t="s">
        <v>1502</v>
      </c>
    </row>
    <row r="257" spans="1:65" s="97" customFormat="1" ht="21.75" customHeight="1" x14ac:dyDescent="0.2">
      <c r="A257" s="95"/>
      <c r="B257" s="94"/>
      <c r="C257" s="173" t="s">
        <v>412</v>
      </c>
      <c r="D257" s="173" t="s">
        <v>166</v>
      </c>
      <c r="E257" s="174" t="s">
        <v>1503</v>
      </c>
      <c r="F257" s="175" t="s">
        <v>1504</v>
      </c>
      <c r="G257" s="176" t="s">
        <v>476</v>
      </c>
      <c r="H257" s="177">
        <v>1</v>
      </c>
      <c r="I257" s="73"/>
      <c r="J257" s="178">
        <f>ROUND(I257*H257,2)</f>
        <v>0</v>
      </c>
      <c r="K257" s="175" t="s">
        <v>170</v>
      </c>
      <c r="L257" s="94"/>
      <c r="M257" s="179" t="s">
        <v>1</v>
      </c>
      <c r="N257" s="180" t="s">
        <v>43</v>
      </c>
      <c r="O257" s="181">
        <v>1.8720000000000001</v>
      </c>
      <c r="P257" s="181">
        <f>O257*H257</f>
        <v>1.8720000000000001</v>
      </c>
      <c r="Q257" s="181">
        <v>2.5000000000000001E-4</v>
      </c>
      <c r="R257" s="181">
        <f>Q257*H257</f>
        <v>2.5000000000000001E-4</v>
      </c>
      <c r="S257" s="181">
        <v>0</v>
      </c>
      <c r="T257" s="182">
        <f>S257*H257</f>
        <v>0</v>
      </c>
      <c r="U257" s="95"/>
      <c r="V257" s="95"/>
      <c r="W257" s="95"/>
      <c r="X257" s="95"/>
      <c r="Y257" s="95"/>
      <c r="Z257" s="95"/>
      <c r="AA257" s="95"/>
      <c r="AB257" s="95"/>
      <c r="AC257" s="95"/>
      <c r="AD257" s="95"/>
      <c r="AE257" s="95"/>
      <c r="AR257" s="183" t="s">
        <v>171</v>
      </c>
      <c r="AT257" s="183" t="s">
        <v>166</v>
      </c>
      <c r="AU257" s="183" t="s">
        <v>87</v>
      </c>
      <c r="AY257" s="87" t="s">
        <v>164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87" t="s">
        <v>85</v>
      </c>
      <c r="BK257" s="184">
        <f>ROUND(I257*H257,2)</f>
        <v>0</v>
      </c>
      <c r="BL257" s="87" t="s">
        <v>171</v>
      </c>
      <c r="BM257" s="183" t="s">
        <v>1505</v>
      </c>
    </row>
    <row r="258" spans="1:65" s="198" customFormat="1" x14ac:dyDescent="0.2">
      <c r="B258" s="199"/>
      <c r="D258" s="185" t="s">
        <v>175</v>
      </c>
      <c r="E258" s="200" t="s">
        <v>1</v>
      </c>
      <c r="F258" s="201" t="s">
        <v>85</v>
      </c>
      <c r="H258" s="202">
        <v>1</v>
      </c>
      <c r="I258" s="229"/>
      <c r="L258" s="199"/>
      <c r="M258" s="203"/>
      <c r="N258" s="204"/>
      <c r="O258" s="204"/>
      <c r="P258" s="204"/>
      <c r="Q258" s="204"/>
      <c r="R258" s="204"/>
      <c r="S258" s="204"/>
      <c r="T258" s="205"/>
      <c r="AT258" s="200" t="s">
        <v>175</v>
      </c>
      <c r="AU258" s="200" t="s">
        <v>87</v>
      </c>
      <c r="AV258" s="198" t="s">
        <v>87</v>
      </c>
      <c r="AW258" s="198" t="s">
        <v>33</v>
      </c>
      <c r="AX258" s="198" t="s">
        <v>85</v>
      </c>
      <c r="AY258" s="200" t="s">
        <v>164</v>
      </c>
    </row>
    <row r="259" spans="1:65" s="97" customFormat="1" ht="16.5" customHeight="1" x14ac:dyDescent="0.2">
      <c r="A259" s="95"/>
      <c r="B259" s="94"/>
      <c r="C259" s="173" t="s">
        <v>417</v>
      </c>
      <c r="D259" s="173" t="s">
        <v>166</v>
      </c>
      <c r="E259" s="174" t="s">
        <v>528</v>
      </c>
      <c r="F259" s="175" t="s">
        <v>529</v>
      </c>
      <c r="G259" s="176" t="s">
        <v>187</v>
      </c>
      <c r="H259" s="177">
        <v>26.2</v>
      </c>
      <c r="I259" s="73"/>
      <c r="J259" s="178">
        <f>ROUND(I259*H259,2)</f>
        <v>0</v>
      </c>
      <c r="K259" s="175" t="s">
        <v>1</v>
      </c>
      <c r="L259" s="94"/>
      <c r="M259" s="179" t="s">
        <v>1</v>
      </c>
      <c r="N259" s="180" t="s">
        <v>43</v>
      </c>
      <c r="O259" s="181">
        <v>2.5000000000000001E-2</v>
      </c>
      <c r="P259" s="181">
        <f>O259*H259</f>
        <v>0.65500000000000003</v>
      </c>
      <c r="Q259" s="181">
        <v>9.0000000000000006E-5</v>
      </c>
      <c r="R259" s="181">
        <f>Q259*H259</f>
        <v>2.3580000000000003E-3</v>
      </c>
      <c r="S259" s="181">
        <v>0</v>
      </c>
      <c r="T259" s="182">
        <f>S259*H259</f>
        <v>0</v>
      </c>
      <c r="U259" s="95"/>
      <c r="V259" s="95"/>
      <c r="W259" s="95"/>
      <c r="X259" s="95"/>
      <c r="Y259" s="95"/>
      <c r="Z259" s="95"/>
      <c r="AA259" s="95"/>
      <c r="AB259" s="95"/>
      <c r="AC259" s="95"/>
      <c r="AD259" s="95"/>
      <c r="AE259" s="95"/>
      <c r="AR259" s="183" t="s">
        <v>171</v>
      </c>
      <c r="AT259" s="183" t="s">
        <v>166</v>
      </c>
      <c r="AU259" s="183" t="s">
        <v>87</v>
      </c>
      <c r="AY259" s="87" t="s">
        <v>164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87" t="s">
        <v>85</v>
      </c>
      <c r="BK259" s="184">
        <f>ROUND(I259*H259,2)</f>
        <v>0</v>
      </c>
      <c r="BL259" s="87" t="s">
        <v>171</v>
      </c>
      <c r="BM259" s="183" t="s">
        <v>1506</v>
      </c>
    </row>
    <row r="260" spans="1:65" s="191" customFormat="1" x14ac:dyDescent="0.2">
      <c r="B260" s="192"/>
      <c r="D260" s="185" t="s">
        <v>175</v>
      </c>
      <c r="E260" s="193" t="s">
        <v>1</v>
      </c>
      <c r="F260" s="194" t="s">
        <v>531</v>
      </c>
      <c r="H260" s="193" t="s">
        <v>1</v>
      </c>
      <c r="I260" s="228"/>
      <c r="L260" s="192"/>
      <c r="M260" s="195"/>
      <c r="N260" s="196"/>
      <c r="O260" s="196"/>
      <c r="P260" s="196"/>
      <c r="Q260" s="196"/>
      <c r="R260" s="196"/>
      <c r="S260" s="196"/>
      <c r="T260" s="197"/>
      <c r="AT260" s="193" t="s">
        <v>175</v>
      </c>
      <c r="AU260" s="193" t="s">
        <v>87</v>
      </c>
      <c r="AV260" s="191" t="s">
        <v>85</v>
      </c>
      <c r="AW260" s="191" t="s">
        <v>33</v>
      </c>
      <c r="AX260" s="191" t="s">
        <v>78</v>
      </c>
      <c r="AY260" s="193" t="s">
        <v>164</v>
      </c>
    </row>
    <row r="261" spans="1:65" s="198" customFormat="1" x14ac:dyDescent="0.2">
      <c r="B261" s="199"/>
      <c r="D261" s="185" t="s">
        <v>175</v>
      </c>
      <c r="E261" s="200" t="s">
        <v>1</v>
      </c>
      <c r="F261" s="201" t="s">
        <v>1507</v>
      </c>
      <c r="H261" s="202">
        <v>26.2</v>
      </c>
      <c r="I261" s="229"/>
      <c r="L261" s="199"/>
      <c r="M261" s="203"/>
      <c r="N261" s="204"/>
      <c r="O261" s="204"/>
      <c r="P261" s="204"/>
      <c r="Q261" s="204"/>
      <c r="R261" s="204"/>
      <c r="S261" s="204"/>
      <c r="T261" s="205"/>
      <c r="AT261" s="200" t="s">
        <v>175</v>
      </c>
      <c r="AU261" s="200" t="s">
        <v>87</v>
      </c>
      <c r="AV261" s="198" t="s">
        <v>87</v>
      </c>
      <c r="AW261" s="198" t="s">
        <v>33</v>
      </c>
      <c r="AX261" s="198" t="s">
        <v>85</v>
      </c>
      <c r="AY261" s="200" t="s">
        <v>164</v>
      </c>
    </row>
    <row r="262" spans="1:65" s="160" customFormat="1" ht="22.9" customHeight="1" x14ac:dyDescent="0.2">
      <c r="B262" s="161"/>
      <c r="D262" s="162" t="s">
        <v>77</v>
      </c>
      <c r="E262" s="171" t="s">
        <v>218</v>
      </c>
      <c r="F262" s="171" t="s">
        <v>532</v>
      </c>
      <c r="I262" s="231"/>
      <c r="J262" s="172">
        <f>BK262</f>
        <v>0</v>
      </c>
      <c r="L262" s="161"/>
      <c r="M262" s="165"/>
      <c r="N262" s="166"/>
      <c r="O262" s="166"/>
      <c r="P262" s="167">
        <f>SUM(P263:P264)</f>
        <v>0.20800000000000002</v>
      </c>
      <c r="Q262" s="166"/>
      <c r="R262" s="167">
        <f>SUM(R263:R264)</f>
        <v>2.2560000000000001E-4</v>
      </c>
      <c r="S262" s="166"/>
      <c r="T262" s="168">
        <f>SUM(T263:T264)</f>
        <v>8.0800000000000004E-3</v>
      </c>
      <c r="AR262" s="162" t="s">
        <v>85</v>
      </c>
      <c r="AT262" s="169" t="s">
        <v>77</v>
      </c>
      <c r="AU262" s="169" t="s">
        <v>85</v>
      </c>
      <c r="AY262" s="162" t="s">
        <v>164</v>
      </c>
      <c r="BK262" s="170">
        <f>SUM(BK263:BK264)</f>
        <v>0</v>
      </c>
    </row>
    <row r="263" spans="1:65" s="97" customFormat="1" ht="33" customHeight="1" x14ac:dyDescent="0.2">
      <c r="A263" s="95"/>
      <c r="B263" s="94"/>
      <c r="C263" s="173" t="s">
        <v>425</v>
      </c>
      <c r="D263" s="173" t="s">
        <v>166</v>
      </c>
      <c r="E263" s="174" t="s">
        <v>1508</v>
      </c>
      <c r="F263" s="175" t="s">
        <v>1509</v>
      </c>
      <c r="G263" s="176" t="s">
        <v>187</v>
      </c>
      <c r="H263" s="177">
        <v>0.08</v>
      </c>
      <c r="I263" s="73"/>
      <c r="J263" s="178">
        <f>ROUND(I263*H263,2)</f>
        <v>0</v>
      </c>
      <c r="K263" s="175" t="s">
        <v>170</v>
      </c>
      <c r="L263" s="94"/>
      <c r="M263" s="179" t="s">
        <v>1</v>
      </c>
      <c r="N263" s="180" t="s">
        <v>43</v>
      </c>
      <c r="O263" s="181">
        <v>2.6</v>
      </c>
      <c r="P263" s="181">
        <f>O263*H263</f>
        <v>0.20800000000000002</v>
      </c>
      <c r="Q263" s="181">
        <v>2.82E-3</v>
      </c>
      <c r="R263" s="181">
        <f>Q263*H263</f>
        <v>2.2560000000000001E-4</v>
      </c>
      <c r="S263" s="181">
        <v>0.10100000000000001</v>
      </c>
      <c r="T263" s="182">
        <f>S263*H263</f>
        <v>8.0800000000000004E-3</v>
      </c>
      <c r="U263" s="95"/>
      <c r="V263" s="95"/>
      <c r="W263" s="95"/>
      <c r="X263" s="95"/>
      <c r="Y263" s="95"/>
      <c r="Z263" s="95"/>
      <c r="AA263" s="95"/>
      <c r="AB263" s="95"/>
      <c r="AC263" s="95"/>
      <c r="AD263" s="95"/>
      <c r="AE263" s="95"/>
      <c r="AR263" s="183" t="s">
        <v>171</v>
      </c>
      <c r="AT263" s="183" t="s">
        <v>166</v>
      </c>
      <c r="AU263" s="183" t="s">
        <v>87</v>
      </c>
      <c r="AY263" s="87" t="s">
        <v>164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87" t="s">
        <v>85</v>
      </c>
      <c r="BK263" s="184">
        <f>ROUND(I263*H263,2)</f>
        <v>0</v>
      </c>
      <c r="BL263" s="87" t="s">
        <v>171</v>
      </c>
      <c r="BM263" s="183" t="s">
        <v>1510</v>
      </c>
    </row>
    <row r="264" spans="1:65" s="198" customFormat="1" x14ac:dyDescent="0.2">
      <c r="B264" s="199"/>
      <c r="D264" s="185" t="s">
        <v>175</v>
      </c>
      <c r="E264" s="200" t="s">
        <v>1</v>
      </c>
      <c r="F264" s="201" t="s">
        <v>1511</v>
      </c>
      <c r="H264" s="202">
        <v>0.08</v>
      </c>
      <c r="I264" s="229"/>
      <c r="L264" s="199"/>
      <c r="M264" s="203"/>
      <c r="N264" s="204"/>
      <c r="O264" s="204"/>
      <c r="P264" s="204"/>
      <c r="Q264" s="204"/>
      <c r="R264" s="204"/>
      <c r="S264" s="204"/>
      <c r="T264" s="205"/>
      <c r="AT264" s="200" t="s">
        <v>175</v>
      </c>
      <c r="AU264" s="200" t="s">
        <v>87</v>
      </c>
      <c r="AV264" s="198" t="s">
        <v>87</v>
      </c>
      <c r="AW264" s="198" t="s">
        <v>33</v>
      </c>
      <c r="AX264" s="198" t="s">
        <v>85</v>
      </c>
      <c r="AY264" s="200" t="s">
        <v>164</v>
      </c>
    </row>
    <row r="265" spans="1:65" s="160" customFormat="1" ht="22.9" customHeight="1" x14ac:dyDescent="0.2">
      <c r="B265" s="161"/>
      <c r="D265" s="162" t="s">
        <v>77</v>
      </c>
      <c r="E265" s="171" t="s">
        <v>544</v>
      </c>
      <c r="F265" s="171" t="s">
        <v>545</v>
      </c>
      <c r="I265" s="231"/>
      <c r="J265" s="172">
        <f>BK265</f>
        <v>0</v>
      </c>
      <c r="L265" s="161"/>
      <c r="M265" s="165"/>
      <c r="N265" s="166"/>
      <c r="O265" s="166"/>
      <c r="P265" s="167">
        <f>SUM(P266:P272)</f>
        <v>4.5600000000000002E-2</v>
      </c>
      <c r="Q265" s="166"/>
      <c r="R265" s="167">
        <f>SUM(R266:R272)</f>
        <v>0</v>
      </c>
      <c r="S265" s="166"/>
      <c r="T265" s="168">
        <f>SUM(T266:T272)</f>
        <v>0</v>
      </c>
      <c r="AR265" s="162" t="s">
        <v>85</v>
      </c>
      <c r="AT265" s="169" t="s">
        <v>77</v>
      </c>
      <c r="AU265" s="169" t="s">
        <v>85</v>
      </c>
      <c r="AY265" s="162" t="s">
        <v>164</v>
      </c>
      <c r="BK265" s="170">
        <f>SUM(BK266:BK272)</f>
        <v>0</v>
      </c>
    </row>
    <row r="266" spans="1:65" s="97" customFormat="1" ht="21.75" customHeight="1" x14ac:dyDescent="0.2">
      <c r="A266" s="95"/>
      <c r="B266" s="94"/>
      <c r="C266" s="173" t="s">
        <v>430</v>
      </c>
      <c r="D266" s="173" t="s">
        <v>166</v>
      </c>
      <c r="E266" s="174" t="s">
        <v>547</v>
      </c>
      <c r="F266" s="175" t="s">
        <v>548</v>
      </c>
      <c r="G266" s="176" t="s">
        <v>281</v>
      </c>
      <c r="H266" s="177">
        <v>1.52</v>
      </c>
      <c r="I266" s="73"/>
      <c r="J266" s="178">
        <f>ROUND(I266*H266,2)</f>
        <v>0</v>
      </c>
      <c r="K266" s="175" t="s">
        <v>1</v>
      </c>
      <c r="L266" s="94"/>
      <c r="M266" s="179" t="s">
        <v>1</v>
      </c>
      <c r="N266" s="180" t="s">
        <v>43</v>
      </c>
      <c r="O266" s="181">
        <v>0.03</v>
      </c>
      <c r="P266" s="181">
        <f>O266*H266</f>
        <v>4.5600000000000002E-2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95"/>
      <c r="V266" s="95"/>
      <c r="W266" s="95"/>
      <c r="X266" s="95"/>
      <c r="Y266" s="95"/>
      <c r="Z266" s="95"/>
      <c r="AA266" s="95"/>
      <c r="AB266" s="95"/>
      <c r="AC266" s="95"/>
      <c r="AD266" s="95"/>
      <c r="AE266" s="95"/>
      <c r="AR266" s="183" t="s">
        <v>171</v>
      </c>
      <c r="AT266" s="183" t="s">
        <v>166</v>
      </c>
      <c r="AU266" s="183" t="s">
        <v>87</v>
      </c>
      <c r="AY266" s="87" t="s">
        <v>164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87" t="s">
        <v>85</v>
      </c>
      <c r="BK266" s="184">
        <f>ROUND(I266*H266,2)</f>
        <v>0</v>
      </c>
      <c r="BL266" s="87" t="s">
        <v>171</v>
      </c>
      <c r="BM266" s="183" t="s">
        <v>1512</v>
      </c>
    </row>
    <row r="267" spans="1:65" s="191" customFormat="1" x14ac:dyDescent="0.2">
      <c r="B267" s="192"/>
      <c r="D267" s="185" t="s">
        <v>175</v>
      </c>
      <c r="E267" s="193" t="s">
        <v>1</v>
      </c>
      <c r="F267" s="194" t="s">
        <v>550</v>
      </c>
      <c r="H267" s="193" t="s">
        <v>1</v>
      </c>
      <c r="I267" s="228"/>
      <c r="L267" s="192"/>
      <c r="M267" s="195"/>
      <c r="N267" s="196"/>
      <c r="O267" s="196"/>
      <c r="P267" s="196"/>
      <c r="Q267" s="196"/>
      <c r="R267" s="196"/>
      <c r="S267" s="196"/>
      <c r="T267" s="197"/>
      <c r="AT267" s="193" t="s">
        <v>175</v>
      </c>
      <c r="AU267" s="193" t="s">
        <v>87</v>
      </c>
      <c r="AV267" s="191" t="s">
        <v>85</v>
      </c>
      <c r="AW267" s="191" t="s">
        <v>33</v>
      </c>
      <c r="AX267" s="191" t="s">
        <v>78</v>
      </c>
      <c r="AY267" s="193" t="s">
        <v>164</v>
      </c>
    </row>
    <row r="268" spans="1:65" s="191" customFormat="1" x14ac:dyDescent="0.2">
      <c r="B268" s="192"/>
      <c r="D268" s="185" t="s">
        <v>175</v>
      </c>
      <c r="E268" s="193" t="s">
        <v>1</v>
      </c>
      <c r="F268" s="194" t="s">
        <v>551</v>
      </c>
      <c r="H268" s="193" t="s">
        <v>1</v>
      </c>
      <c r="I268" s="228"/>
      <c r="L268" s="192"/>
      <c r="M268" s="195"/>
      <c r="N268" s="196"/>
      <c r="O268" s="196"/>
      <c r="P268" s="196"/>
      <c r="Q268" s="196"/>
      <c r="R268" s="196"/>
      <c r="S268" s="196"/>
      <c r="T268" s="197"/>
      <c r="AT268" s="193" t="s">
        <v>175</v>
      </c>
      <c r="AU268" s="193" t="s">
        <v>87</v>
      </c>
      <c r="AV268" s="191" t="s">
        <v>85</v>
      </c>
      <c r="AW268" s="191" t="s">
        <v>33</v>
      </c>
      <c r="AX268" s="191" t="s">
        <v>78</v>
      </c>
      <c r="AY268" s="193" t="s">
        <v>164</v>
      </c>
    </row>
    <row r="269" spans="1:65" s="191" customFormat="1" x14ac:dyDescent="0.2">
      <c r="B269" s="192"/>
      <c r="D269" s="185" t="s">
        <v>175</v>
      </c>
      <c r="E269" s="193" t="s">
        <v>1</v>
      </c>
      <c r="F269" s="194" t="s">
        <v>268</v>
      </c>
      <c r="H269" s="193" t="s">
        <v>1</v>
      </c>
      <c r="I269" s="228"/>
      <c r="L269" s="192"/>
      <c r="M269" s="195"/>
      <c r="N269" s="196"/>
      <c r="O269" s="196"/>
      <c r="P269" s="196"/>
      <c r="Q269" s="196"/>
      <c r="R269" s="196"/>
      <c r="S269" s="196"/>
      <c r="T269" s="197"/>
      <c r="AT269" s="193" t="s">
        <v>175</v>
      </c>
      <c r="AU269" s="193" t="s">
        <v>87</v>
      </c>
      <c r="AV269" s="191" t="s">
        <v>85</v>
      </c>
      <c r="AW269" s="191" t="s">
        <v>33</v>
      </c>
      <c r="AX269" s="191" t="s">
        <v>78</v>
      </c>
      <c r="AY269" s="193" t="s">
        <v>164</v>
      </c>
    </row>
    <row r="270" spans="1:65" s="191" customFormat="1" x14ac:dyDescent="0.2">
      <c r="B270" s="192"/>
      <c r="D270" s="185" t="s">
        <v>175</v>
      </c>
      <c r="E270" s="193" t="s">
        <v>1</v>
      </c>
      <c r="F270" s="194" t="s">
        <v>269</v>
      </c>
      <c r="H270" s="193" t="s">
        <v>1</v>
      </c>
      <c r="I270" s="228"/>
      <c r="L270" s="192"/>
      <c r="M270" s="195"/>
      <c r="N270" s="196"/>
      <c r="O270" s="196"/>
      <c r="P270" s="196"/>
      <c r="Q270" s="196"/>
      <c r="R270" s="196"/>
      <c r="S270" s="196"/>
      <c r="T270" s="197"/>
      <c r="AT270" s="193" t="s">
        <v>175</v>
      </c>
      <c r="AU270" s="193" t="s">
        <v>87</v>
      </c>
      <c r="AV270" s="191" t="s">
        <v>85</v>
      </c>
      <c r="AW270" s="191" t="s">
        <v>33</v>
      </c>
      <c r="AX270" s="191" t="s">
        <v>78</v>
      </c>
      <c r="AY270" s="193" t="s">
        <v>164</v>
      </c>
    </row>
    <row r="271" spans="1:65" s="198" customFormat="1" x14ac:dyDescent="0.2">
      <c r="B271" s="199"/>
      <c r="D271" s="185" t="s">
        <v>175</v>
      </c>
      <c r="E271" s="200" t="s">
        <v>1</v>
      </c>
      <c r="F271" s="201" t="s">
        <v>1513</v>
      </c>
      <c r="H271" s="202">
        <v>1.52</v>
      </c>
      <c r="I271" s="229"/>
      <c r="L271" s="199"/>
      <c r="M271" s="203"/>
      <c r="N271" s="204"/>
      <c r="O271" s="204"/>
      <c r="P271" s="204"/>
      <c r="Q271" s="204"/>
      <c r="R271" s="204"/>
      <c r="S271" s="204"/>
      <c r="T271" s="205"/>
      <c r="AT271" s="200" t="s">
        <v>175</v>
      </c>
      <c r="AU271" s="200" t="s">
        <v>87</v>
      </c>
      <c r="AV271" s="198" t="s">
        <v>87</v>
      </c>
      <c r="AW271" s="198" t="s">
        <v>33</v>
      </c>
      <c r="AX271" s="198" t="s">
        <v>78</v>
      </c>
      <c r="AY271" s="200" t="s">
        <v>164</v>
      </c>
    </row>
    <row r="272" spans="1:65" s="206" customFormat="1" x14ac:dyDescent="0.2">
      <c r="B272" s="207"/>
      <c r="D272" s="185" t="s">
        <v>175</v>
      </c>
      <c r="E272" s="208" t="s">
        <v>1</v>
      </c>
      <c r="F272" s="209" t="s">
        <v>233</v>
      </c>
      <c r="H272" s="210">
        <v>1.52</v>
      </c>
      <c r="I272" s="230"/>
      <c r="L272" s="207"/>
      <c r="M272" s="211"/>
      <c r="N272" s="212"/>
      <c r="O272" s="212"/>
      <c r="P272" s="212"/>
      <c r="Q272" s="212"/>
      <c r="R272" s="212"/>
      <c r="S272" s="212"/>
      <c r="T272" s="213"/>
      <c r="AT272" s="208" t="s">
        <v>175</v>
      </c>
      <c r="AU272" s="208" t="s">
        <v>87</v>
      </c>
      <c r="AV272" s="206" t="s">
        <v>171</v>
      </c>
      <c r="AW272" s="206" t="s">
        <v>33</v>
      </c>
      <c r="AX272" s="206" t="s">
        <v>85</v>
      </c>
      <c r="AY272" s="208" t="s">
        <v>164</v>
      </c>
    </row>
    <row r="273" spans="1:65" s="160" customFormat="1" ht="22.9" customHeight="1" x14ac:dyDescent="0.2">
      <c r="B273" s="161"/>
      <c r="D273" s="162" t="s">
        <v>77</v>
      </c>
      <c r="E273" s="171" t="s">
        <v>553</v>
      </c>
      <c r="F273" s="171" t="s">
        <v>554</v>
      </c>
      <c r="I273" s="231"/>
      <c r="J273" s="172">
        <f>BK273</f>
        <v>0</v>
      </c>
      <c r="L273" s="161"/>
      <c r="M273" s="165"/>
      <c r="N273" s="166"/>
      <c r="O273" s="166"/>
      <c r="P273" s="167">
        <f>P274</f>
        <v>3.0797669999999999</v>
      </c>
      <c r="Q273" s="166"/>
      <c r="R273" s="167">
        <f>R274</f>
        <v>0</v>
      </c>
      <c r="S273" s="166"/>
      <c r="T273" s="168">
        <f>T274</f>
        <v>0</v>
      </c>
      <c r="AR273" s="162" t="s">
        <v>85</v>
      </c>
      <c r="AT273" s="169" t="s">
        <v>77</v>
      </c>
      <c r="AU273" s="169" t="s">
        <v>85</v>
      </c>
      <c r="AY273" s="162" t="s">
        <v>164</v>
      </c>
      <c r="BK273" s="170">
        <f>BK274</f>
        <v>0</v>
      </c>
    </row>
    <row r="274" spans="1:65" s="97" customFormat="1" ht="33" customHeight="1" x14ac:dyDescent="0.2">
      <c r="A274" s="95"/>
      <c r="B274" s="94"/>
      <c r="C274" s="173" t="s">
        <v>434</v>
      </c>
      <c r="D274" s="173" t="s">
        <v>166</v>
      </c>
      <c r="E274" s="174" t="s">
        <v>556</v>
      </c>
      <c r="F274" s="175" t="s">
        <v>557</v>
      </c>
      <c r="G274" s="176" t="s">
        <v>281</v>
      </c>
      <c r="H274" s="177">
        <v>4.0469999999999997</v>
      </c>
      <c r="I274" s="73"/>
      <c r="J274" s="178">
        <f>ROUND(I274*H274,2)</f>
        <v>0</v>
      </c>
      <c r="K274" s="175" t="s">
        <v>170</v>
      </c>
      <c r="L274" s="94"/>
      <c r="M274" s="179" t="s">
        <v>1</v>
      </c>
      <c r="N274" s="180" t="s">
        <v>43</v>
      </c>
      <c r="O274" s="181">
        <v>0.76100000000000001</v>
      </c>
      <c r="P274" s="181">
        <f>O274*H274</f>
        <v>3.0797669999999999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95"/>
      <c r="V274" s="95"/>
      <c r="W274" s="95"/>
      <c r="X274" s="95"/>
      <c r="Y274" s="95"/>
      <c r="Z274" s="95"/>
      <c r="AA274" s="95"/>
      <c r="AB274" s="95"/>
      <c r="AC274" s="95"/>
      <c r="AD274" s="95"/>
      <c r="AE274" s="95"/>
      <c r="AR274" s="183" t="s">
        <v>171</v>
      </c>
      <c r="AT274" s="183" t="s">
        <v>166</v>
      </c>
      <c r="AU274" s="183" t="s">
        <v>87</v>
      </c>
      <c r="AY274" s="87" t="s">
        <v>164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87" t="s">
        <v>85</v>
      </c>
      <c r="BK274" s="184">
        <f>ROUND(I274*H274,2)</f>
        <v>0</v>
      </c>
      <c r="BL274" s="87" t="s">
        <v>171</v>
      </c>
      <c r="BM274" s="183" t="s">
        <v>1514</v>
      </c>
    </row>
    <row r="275" spans="1:65" s="160" customFormat="1" ht="25.9" customHeight="1" x14ac:dyDescent="0.2">
      <c r="B275" s="161"/>
      <c r="D275" s="162" t="s">
        <v>77</v>
      </c>
      <c r="E275" s="163" t="s">
        <v>559</v>
      </c>
      <c r="F275" s="163" t="s">
        <v>560</v>
      </c>
      <c r="I275" s="231"/>
      <c r="J275" s="164">
        <f>BK275</f>
        <v>0</v>
      </c>
      <c r="L275" s="161"/>
      <c r="M275" s="165"/>
      <c r="N275" s="166"/>
      <c r="O275" s="166"/>
      <c r="P275" s="167">
        <f>SUM(P276:P278)</f>
        <v>0</v>
      </c>
      <c r="Q275" s="166"/>
      <c r="R275" s="167">
        <f>SUM(R276:R278)</f>
        <v>0</v>
      </c>
      <c r="S275" s="166"/>
      <c r="T275" s="168">
        <f>SUM(T276:T278)</f>
        <v>0</v>
      </c>
      <c r="AR275" s="162" t="s">
        <v>171</v>
      </c>
      <c r="AT275" s="169" t="s">
        <v>77</v>
      </c>
      <c r="AU275" s="169" t="s">
        <v>78</v>
      </c>
      <c r="AY275" s="162" t="s">
        <v>164</v>
      </c>
      <c r="BK275" s="170">
        <f>SUM(BK276:BK278)</f>
        <v>0</v>
      </c>
    </row>
    <row r="276" spans="1:65" s="97" customFormat="1" ht="21.75" customHeight="1" x14ac:dyDescent="0.2">
      <c r="A276" s="95"/>
      <c r="B276" s="94"/>
      <c r="C276" s="173" t="s">
        <v>439</v>
      </c>
      <c r="D276" s="173" t="s">
        <v>166</v>
      </c>
      <c r="E276" s="174" t="s">
        <v>1320</v>
      </c>
      <c r="F276" s="175" t="s">
        <v>1321</v>
      </c>
      <c r="G276" s="176" t="s">
        <v>564</v>
      </c>
      <c r="H276" s="177">
        <v>1</v>
      </c>
      <c r="I276" s="73"/>
      <c r="J276" s="178">
        <f>ROUND(I276*H276,2)</f>
        <v>0</v>
      </c>
      <c r="K276" s="175" t="s">
        <v>1</v>
      </c>
      <c r="L276" s="94"/>
      <c r="M276" s="179" t="s">
        <v>1</v>
      </c>
      <c r="N276" s="180" t="s">
        <v>43</v>
      </c>
      <c r="O276" s="181">
        <v>0</v>
      </c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95"/>
      <c r="V276" s="95"/>
      <c r="W276" s="95"/>
      <c r="X276" s="95"/>
      <c r="Y276" s="95"/>
      <c r="Z276" s="95"/>
      <c r="AA276" s="95"/>
      <c r="AB276" s="95"/>
      <c r="AC276" s="95"/>
      <c r="AD276" s="95"/>
      <c r="AE276" s="95"/>
      <c r="AR276" s="183" t="s">
        <v>565</v>
      </c>
      <c r="AT276" s="183" t="s">
        <v>166</v>
      </c>
      <c r="AU276" s="183" t="s">
        <v>85</v>
      </c>
      <c r="AY276" s="87" t="s">
        <v>164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87" t="s">
        <v>85</v>
      </c>
      <c r="BK276" s="184">
        <f>ROUND(I276*H276,2)</f>
        <v>0</v>
      </c>
      <c r="BL276" s="87" t="s">
        <v>565</v>
      </c>
      <c r="BM276" s="183" t="s">
        <v>1515</v>
      </c>
    </row>
    <row r="277" spans="1:65" s="97" customFormat="1" ht="33" customHeight="1" x14ac:dyDescent="0.2">
      <c r="A277" s="95"/>
      <c r="B277" s="94"/>
      <c r="C277" s="173" t="s">
        <v>443</v>
      </c>
      <c r="D277" s="173" t="s">
        <v>166</v>
      </c>
      <c r="E277" s="174" t="s">
        <v>568</v>
      </c>
      <c r="F277" s="175" t="s">
        <v>569</v>
      </c>
      <c r="G277" s="176" t="s">
        <v>570</v>
      </c>
      <c r="H277" s="177">
        <v>20</v>
      </c>
      <c r="I277" s="73"/>
      <c r="J277" s="178">
        <f>ROUND(I277*H277,2)</f>
        <v>0</v>
      </c>
      <c r="K277" s="175" t="s">
        <v>1</v>
      </c>
      <c r="L277" s="94"/>
      <c r="M277" s="179" t="s">
        <v>1</v>
      </c>
      <c r="N277" s="180" t="s">
        <v>43</v>
      </c>
      <c r="O277" s="181">
        <v>0</v>
      </c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95"/>
      <c r="V277" s="95"/>
      <c r="W277" s="95"/>
      <c r="X277" s="95"/>
      <c r="Y277" s="95"/>
      <c r="Z277" s="95"/>
      <c r="AA277" s="95"/>
      <c r="AB277" s="95"/>
      <c r="AC277" s="95"/>
      <c r="AD277" s="95"/>
      <c r="AE277" s="95"/>
      <c r="AR277" s="183" t="s">
        <v>565</v>
      </c>
      <c r="AT277" s="183" t="s">
        <v>166</v>
      </c>
      <c r="AU277" s="183" t="s">
        <v>85</v>
      </c>
      <c r="AY277" s="87" t="s">
        <v>164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87" t="s">
        <v>85</v>
      </c>
      <c r="BK277" s="184">
        <f>ROUND(I277*H277,2)</f>
        <v>0</v>
      </c>
      <c r="BL277" s="87" t="s">
        <v>565</v>
      </c>
      <c r="BM277" s="183" t="s">
        <v>1516</v>
      </c>
    </row>
    <row r="278" spans="1:65" s="97" customFormat="1" ht="66.75" customHeight="1" x14ac:dyDescent="0.2">
      <c r="A278" s="95"/>
      <c r="B278" s="94"/>
      <c r="C278" s="173" t="s">
        <v>447</v>
      </c>
      <c r="D278" s="173" t="s">
        <v>166</v>
      </c>
      <c r="E278" s="174" t="s">
        <v>573</v>
      </c>
      <c r="F278" s="175" t="s">
        <v>574</v>
      </c>
      <c r="G278" s="176" t="s">
        <v>575</v>
      </c>
      <c r="H278" s="177">
        <v>1</v>
      </c>
      <c r="I278" s="73"/>
      <c r="J278" s="178">
        <f>ROUND(I278*H278,2)</f>
        <v>0</v>
      </c>
      <c r="K278" s="175" t="s">
        <v>1</v>
      </c>
      <c r="L278" s="94"/>
      <c r="M278" s="223" t="s">
        <v>1</v>
      </c>
      <c r="N278" s="224" t="s">
        <v>43</v>
      </c>
      <c r="O278" s="225">
        <v>0</v>
      </c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95"/>
      <c r="V278" s="95"/>
      <c r="W278" s="95"/>
      <c r="X278" s="95"/>
      <c r="Y278" s="95"/>
      <c r="Z278" s="95"/>
      <c r="AA278" s="95"/>
      <c r="AB278" s="95"/>
      <c r="AC278" s="95"/>
      <c r="AD278" s="95"/>
      <c r="AE278" s="95"/>
      <c r="AR278" s="183" t="s">
        <v>565</v>
      </c>
      <c r="AT278" s="183" t="s">
        <v>166</v>
      </c>
      <c r="AU278" s="183" t="s">
        <v>85</v>
      </c>
      <c r="AY278" s="87" t="s">
        <v>164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87" t="s">
        <v>85</v>
      </c>
      <c r="BK278" s="184">
        <f>ROUND(I278*H278,2)</f>
        <v>0</v>
      </c>
      <c r="BL278" s="87" t="s">
        <v>565</v>
      </c>
      <c r="BM278" s="183" t="s">
        <v>1517</v>
      </c>
    </row>
    <row r="279" spans="1:65" s="97" customFormat="1" ht="6.95" customHeight="1" x14ac:dyDescent="0.2">
      <c r="A279" s="95"/>
      <c r="B279" s="125"/>
      <c r="C279" s="126"/>
      <c r="D279" s="126"/>
      <c r="E279" s="126"/>
      <c r="F279" s="126"/>
      <c r="G279" s="126"/>
      <c r="H279" s="126"/>
      <c r="I279" s="126"/>
      <c r="J279" s="126"/>
      <c r="K279" s="126"/>
      <c r="L279" s="94"/>
      <c r="M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/>
      <c r="Z279" s="95"/>
      <c r="AA279" s="95"/>
      <c r="AB279" s="95"/>
      <c r="AC279" s="95"/>
      <c r="AD279" s="95"/>
      <c r="AE279" s="95"/>
    </row>
  </sheetData>
  <sheetProtection password="CC0C" sheet="1" objects="1" scenarios="1"/>
  <autoFilter ref="C130:K278" xr:uid="{00000000-0009-0000-0000-000008000000}"/>
  <mergeCells count="11">
    <mergeCell ref="E123:H123"/>
    <mergeCell ref="E7:H7"/>
    <mergeCell ref="E9:H9"/>
    <mergeCell ref="E11:H11"/>
    <mergeCell ref="E29:H29"/>
    <mergeCell ref="E85:H85"/>
    <mergeCell ref="L2:V2"/>
    <mergeCell ref="E87:H87"/>
    <mergeCell ref="E89:H89"/>
    <mergeCell ref="E119:H119"/>
    <mergeCell ref="E121:H121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 1.1. - Stoka C</vt:lpstr>
      <vt:lpstr>SO 1.2. - Vodovodní řad 6</vt:lpstr>
      <vt:lpstr>SO 2.1. - Stoka D</vt:lpstr>
      <vt:lpstr>SO 2.3.1. - Vodovodní řad 7</vt:lpstr>
      <vt:lpstr>SO 3.1. - Lokální opravy ...</vt:lpstr>
      <vt:lpstr>SO 3.2. - Vodovodní řad 8</vt:lpstr>
      <vt:lpstr>SO 5.1. - Lokální opravy ...</vt:lpstr>
      <vt:lpstr>SO 5.2. - Stoka F</vt:lpstr>
      <vt:lpstr>SO 5.3. - Stoka F1</vt:lpstr>
      <vt:lpstr>SO 5.4. - Vodovodní řad 9</vt:lpstr>
      <vt:lpstr>06 - Vedlejší a ostaní ná...</vt:lpstr>
      <vt:lpstr>'Rekapitulace stavby'!Názvy_tisku</vt:lpstr>
      <vt:lpstr>'SO 1.1. - Stoka C'!Názvy_tisku</vt:lpstr>
      <vt:lpstr>'SO 1.2. - Vodovodní řad 6'!Názvy_tisku</vt:lpstr>
      <vt:lpstr>'SO 2.1. - Stoka D'!Názvy_tisku</vt:lpstr>
      <vt:lpstr>'SO 2.3.1. - Vodovodní řad 7'!Názvy_tisku</vt:lpstr>
      <vt:lpstr>'SO 3.1. - Lokální opravy ...'!Názvy_tisku</vt:lpstr>
      <vt:lpstr>'SO 3.2. - Vodovodní řad 8'!Názvy_tisku</vt:lpstr>
      <vt:lpstr>'SO 5.1. - Lokální opravy ...'!Názvy_tisku</vt:lpstr>
      <vt:lpstr>'SO 5.2. - Stoka F'!Názvy_tisku</vt:lpstr>
      <vt:lpstr>'SO 5.3. - Stoka F1'!Názvy_tisku</vt:lpstr>
      <vt:lpstr>'SO 5.4. - Vodovodní řad 9'!Názvy_tisku</vt:lpstr>
      <vt:lpstr>'06 - Vedlejší a ostaní ná...'!Oblast_tisku</vt:lpstr>
      <vt:lpstr>'Rekapitulace stavby'!Oblast_tisku</vt:lpstr>
      <vt:lpstr>'SO 1.1. - Stoka C'!Oblast_tisku</vt:lpstr>
      <vt:lpstr>'SO 1.2. - Vodovodní řad 6'!Oblast_tisku</vt:lpstr>
      <vt:lpstr>'SO 2.1. - Stoka D'!Oblast_tisku</vt:lpstr>
      <vt:lpstr>'SO 2.3.1. - Vodovodní řad 7'!Oblast_tisku</vt:lpstr>
      <vt:lpstr>'SO 3.1. - Lokální opravy ...'!Oblast_tisku</vt:lpstr>
      <vt:lpstr>'SO 3.2. - Vodovodní řad 8'!Oblast_tisku</vt:lpstr>
      <vt:lpstr>'SO 5.1. - Lokální opravy ...'!Oblast_tisku</vt:lpstr>
      <vt:lpstr>'SO 5.2. - Stoka F'!Oblast_tisku</vt:lpstr>
      <vt:lpstr>'SO 5.3. - Stoka F1'!Oblast_tisku</vt:lpstr>
      <vt:lpstr>'SO 5.4. - Vodovodní řad 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Miroslav Havlas</cp:lastModifiedBy>
  <cp:lastPrinted>2020-11-13T07:09:19Z</cp:lastPrinted>
  <dcterms:created xsi:type="dcterms:W3CDTF">2020-11-04T07:50:12Z</dcterms:created>
  <dcterms:modified xsi:type="dcterms:W3CDTF">2020-11-13T09:49:17Z</dcterms:modified>
</cp:coreProperties>
</file>